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5" windowWidth="9030" windowHeight="4800" firstSheet="1" activeTab="2"/>
  </bookViews>
  <sheets>
    <sheet name="Totale Stand" sheetId="1" r:id="rId1"/>
    <sheet name="Eindstand" sheetId="16" r:id="rId2"/>
    <sheet name="Ratings" sheetId="18" r:id="rId3"/>
    <sheet name="Readme" sheetId="5" r:id="rId4"/>
  </sheets>
  <definedNames>
    <definedName name="Periodebereik">'Totale Stand'!$L1:$S1</definedName>
    <definedName name="_xlnm.Print_Area" localSheetId="0">'Totale Stand'!$A$1:$BA$41</definedName>
    <definedName name="Totaalbereik">'Totale Stand'!$E1:$AR1</definedName>
  </definedNames>
  <calcPr calcId="145621"/>
</workbook>
</file>

<file path=xl/calcChain.xml><?xml version="1.0" encoding="utf-8"?>
<calcChain xmlns="http://schemas.openxmlformats.org/spreadsheetml/2006/main">
  <c r="M6" i="16" l="1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5" i="16"/>
  <c r="E36" i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W33" i="1"/>
  <c r="AV33" i="1"/>
  <c r="AX33" i="1" s="1"/>
  <c r="AY33" i="1"/>
  <c r="AT33" i="1"/>
  <c r="AU33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T23" i="1"/>
  <c r="AU23" i="1" s="1"/>
  <c r="AV23" i="1"/>
  <c r="AX23" i="1" s="1"/>
  <c r="AZ23" i="1" s="1"/>
  <c r="AW23" i="1"/>
  <c r="AY23" i="1"/>
  <c r="AT25" i="1"/>
  <c r="AU25" i="1"/>
  <c r="AV25" i="1"/>
  <c r="AW25" i="1"/>
  <c r="AZ25" i="1" s="1"/>
  <c r="AY25" i="1"/>
  <c r="AX25" i="1"/>
  <c r="AT28" i="1"/>
  <c r="AU28" i="1" s="1"/>
  <c r="AV28" i="1"/>
  <c r="AX28" i="1" s="1"/>
  <c r="AZ28" i="1" s="1"/>
  <c r="AW28" i="1"/>
  <c r="AY28" i="1"/>
  <c r="A6" i="1"/>
  <c r="AT30" i="1"/>
  <c r="AU30" i="1" s="1"/>
  <c r="AT32" i="1"/>
  <c r="AU32" i="1" s="1"/>
  <c r="AT24" i="1"/>
  <c r="AU24" i="1" s="1"/>
  <c r="AT31" i="1"/>
  <c r="AU31" i="1" s="1"/>
  <c r="AT27" i="1"/>
  <c r="AU27" i="1" s="1"/>
  <c r="AV31" i="1"/>
  <c r="AX31" i="1" s="1"/>
  <c r="AZ31" i="1" s="1"/>
  <c r="AW31" i="1"/>
  <c r="AY31" i="1"/>
  <c r="AR36" i="1"/>
  <c r="AW10" i="1"/>
  <c r="AV10" i="1"/>
  <c r="AX10" i="1" s="1"/>
  <c r="AY10" i="1"/>
  <c r="AW5" i="1"/>
  <c r="AV5" i="1"/>
  <c r="AX5" i="1" s="1"/>
  <c r="AY5" i="1"/>
  <c r="AW6" i="1"/>
  <c r="AV6" i="1"/>
  <c r="AX6" i="1" s="1"/>
  <c r="AY6" i="1"/>
  <c r="AW9" i="1"/>
  <c r="AX9" i="1" s="1"/>
  <c r="AZ9" i="1" s="1"/>
  <c r="AV9" i="1"/>
  <c r="AY9" i="1"/>
  <c r="AW16" i="1"/>
  <c r="AV16" i="1"/>
  <c r="AX16" i="1" s="1"/>
  <c r="AZ16" i="1" s="1"/>
  <c r="AY16" i="1"/>
  <c r="AW12" i="1"/>
  <c r="AV12" i="1"/>
  <c r="AX12" i="1" s="1"/>
  <c r="AZ12" i="1" s="1"/>
  <c r="AY12" i="1"/>
  <c r="AW8" i="1"/>
  <c r="AZ8" i="1" s="1"/>
  <c r="AV8" i="1"/>
  <c r="AX8" i="1" s="1"/>
  <c r="AY8" i="1"/>
  <c r="AW13" i="1"/>
  <c r="AV13" i="1"/>
  <c r="AY13" i="1"/>
  <c r="AX13" i="1"/>
  <c r="AW17" i="1"/>
  <c r="AV17" i="1"/>
  <c r="AY17" i="1"/>
  <c r="AX17" i="1"/>
  <c r="AW20" i="1"/>
  <c r="AV20" i="1"/>
  <c r="AX20" i="1" s="1"/>
  <c r="AY20" i="1"/>
  <c r="AW14" i="1"/>
  <c r="AV14" i="1"/>
  <c r="AX14" i="1" s="1"/>
  <c r="AY14" i="1"/>
  <c r="AZ13" i="1"/>
  <c r="AW24" i="1"/>
  <c r="AV24" i="1"/>
  <c r="AX24" i="1" s="1"/>
  <c r="AZ24" i="1" s="1"/>
  <c r="AY24" i="1"/>
  <c r="AW15" i="1"/>
  <c r="AV15" i="1"/>
  <c r="AX15" i="1" s="1"/>
  <c r="AZ15" i="1" s="1"/>
  <c r="AY15" i="1"/>
  <c r="AW19" i="1"/>
  <c r="AV19" i="1"/>
  <c r="AY19" i="1"/>
  <c r="AZ17" i="1"/>
  <c r="AW11" i="1"/>
  <c r="AZ11" i="1" s="1"/>
  <c r="AV11" i="1"/>
  <c r="AY11" i="1"/>
  <c r="AX11" i="1"/>
  <c r="AW29" i="1"/>
  <c r="AV29" i="1"/>
  <c r="AX29" i="1" s="1"/>
  <c r="AZ29" i="1" s="1"/>
  <c r="AY29" i="1"/>
  <c r="AW21" i="1"/>
  <c r="AX21" i="1" s="1"/>
  <c r="AV21" i="1"/>
  <c r="AY21" i="1"/>
  <c r="AW18" i="1"/>
  <c r="AV18" i="1"/>
  <c r="AX18" i="1" s="1"/>
  <c r="AY18" i="1"/>
  <c r="AW27" i="1"/>
  <c r="AX27" i="1" s="1"/>
  <c r="AV27" i="1"/>
  <c r="AY27" i="1"/>
  <c r="AW22" i="1"/>
  <c r="AX22" i="1" s="1"/>
  <c r="AV22" i="1"/>
  <c r="AY22" i="1"/>
  <c r="AW30" i="1"/>
  <c r="AV30" i="1"/>
  <c r="AX30" i="1" s="1"/>
  <c r="AY30" i="1"/>
  <c r="AW7" i="1"/>
  <c r="AX7" i="1" s="1"/>
  <c r="AV7" i="1"/>
  <c r="AY7" i="1"/>
  <c r="AW32" i="1"/>
  <c r="AX32" i="1" s="1"/>
  <c r="AV32" i="1"/>
  <c r="AY32" i="1"/>
  <c r="AW26" i="1"/>
  <c r="AZ26" i="1" s="1"/>
  <c r="AV26" i="1"/>
  <c r="AY26" i="1"/>
  <c r="AX26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A38" i="1" s="1"/>
  <c r="T38" i="1"/>
  <c r="U38" i="1"/>
  <c r="V38" i="1"/>
  <c r="W38" i="1"/>
  <c r="X38" i="1"/>
  <c r="Y38" i="1"/>
  <c r="Z38" i="1"/>
  <c r="AA38" i="1"/>
  <c r="AB38" i="1"/>
  <c r="AT22" i="1"/>
  <c r="AU22" i="1"/>
  <c r="AT18" i="1"/>
  <c r="AU18" i="1"/>
  <c r="AO38" i="1"/>
  <c r="AP38" i="1"/>
  <c r="AQ38" i="1"/>
  <c r="AR38" i="1"/>
  <c r="AT20" i="1"/>
  <c r="AU20" i="1"/>
  <c r="AT9" i="1"/>
  <c r="AU9" i="1"/>
  <c r="AT12" i="1"/>
  <c r="AU12" i="1"/>
  <c r="AT21" i="1"/>
  <c r="AU21" i="1"/>
  <c r="AT29" i="1"/>
  <c r="AU29" i="1"/>
  <c r="F3" i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35" i="1"/>
  <c r="AG38" i="1"/>
  <c r="AH38" i="1"/>
  <c r="AI38" i="1"/>
  <c r="AJ38" i="1"/>
  <c r="AK38" i="1"/>
  <c r="AL38" i="1"/>
  <c r="AM38" i="1"/>
  <c r="AN38" i="1"/>
  <c r="AE38" i="1"/>
  <c r="AF38" i="1"/>
  <c r="AD38" i="1"/>
  <c r="AC38" i="1"/>
  <c r="A36" i="1"/>
  <c r="AT19" i="1"/>
  <c r="AU19" i="1" s="1"/>
  <c r="AT8" i="1"/>
  <c r="AU8" i="1" s="1"/>
  <c r="AT15" i="1"/>
  <c r="AT7" i="1"/>
  <c r="AU7" i="1" s="1"/>
  <c r="AU15" i="1"/>
  <c r="AT6" i="1"/>
  <c r="AT17" i="1"/>
  <c r="AU17" i="1" s="1"/>
  <c r="AU6" i="1"/>
  <c r="AT26" i="1"/>
  <c r="AU26" i="1"/>
  <c r="AT10" i="1"/>
  <c r="AU10" i="1"/>
  <c r="AT13" i="1"/>
  <c r="AT11" i="1"/>
  <c r="AU11" i="1" s="1"/>
  <c r="AT14" i="1"/>
  <c r="AT16" i="1"/>
  <c r="AU14" i="1"/>
  <c r="AU16" i="1"/>
  <c r="AU13" i="1"/>
  <c r="AT5" i="1"/>
  <c r="AU5" i="1" s="1"/>
  <c r="AZ20" i="1" l="1"/>
  <c r="AZ5" i="1"/>
  <c r="AZ30" i="1"/>
  <c r="AZ33" i="1"/>
  <c r="AZ18" i="1"/>
  <c r="AZ14" i="1"/>
  <c r="AZ10" i="1"/>
  <c r="AZ6" i="1"/>
  <c r="AZ7" i="1"/>
  <c r="AZ27" i="1"/>
  <c r="AZ32" i="1"/>
  <c r="AZ22" i="1"/>
  <c r="AZ21" i="1"/>
  <c r="AX19" i="1"/>
  <c r="AZ19" i="1" s="1"/>
</calcChain>
</file>

<file path=xl/sharedStrings.xml><?xml version="1.0" encoding="utf-8"?>
<sst xmlns="http://schemas.openxmlformats.org/spreadsheetml/2006/main" count="302" uniqueCount="182">
  <si>
    <t>Stijn Tuytel</t>
  </si>
  <si>
    <t>Jan Apeldoorn</t>
  </si>
  <si>
    <t>Paul Smit</t>
  </si>
  <si>
    <t>Harry van der Vossen</t>
  </si>
  <si>
    <t>Piet Kok</t>
  </si>
  <si>
    <t>Conall Sleutel</t>
  </si>
  <si>
    <t>Nicole Schouten</t>
  </si>
  <si>
    <t>Kees Pippel</t>
  </si>
  <si>
    <t>Cees van der Vlis</t>
  </si>
  <si>
    <t>Koos de Vries</t>
  </si>
  <si>
    <t>Jan-Maarten Koorn</t>
  </si>
  <si>
    <t>Leo Binkhorst</t>
  </si>
  <si>
    <t>Cees van der Steen</t>
  </si>
  <si>
    <t>Feroz Amirkhan</t>
  </si>
  <si>
    <t>Bram van Bakel</t>
  </si>
  <si>
    <t>Vince van der Wiele</t>
  </si>
  <si>
    <t>Marcel Kosters</t>
  </si>
  <si>
    <t>Henk von Grumbkov</t>
  </si>
  <si>
    <t>Berrie Bottelier</t>
  </si>
  <si>
    <t>Peter Pippel</t>
  </si>
  <si>
    <t>Rien Hühl</t>
  </si>
  <si>
    <t>Ron Tielrooij</t>
  </si>
  <si>
    <t>Jacqueline Schouten</t>
  </si>
  <si>
    <t>J.M.P.  Schouten</t>
  </si>
  <si>
    <t>E.  Holkamp</t>
  </si>
  <si>
    <t>C. van der Steen</t>
  </si>
  <si>
    <t>J.M.  Apeldoorn</t>
  </si>
  <si>
    <t>P.J.  Kok</t>
  </si>
  <si>
    <t>Groep</t>
  </si>
  <si>
    <t>N.A.M.  Schouten</t>
  </si>
  <si>
    <t>C.Pippel</t>
  </si>
  <si>
    <t>W.Winter</t>
  </si>
  <si>
    <t>J.Bos</t>
  </si>
  <si>
    <t>M.v.Dijk</t>
  </si>
  <si>
    <t>C.v.d.Vlis</t>
  </si>
  <si>
    <t>M.Kosters</t>
  </si>
  <si>
    <t>C.v.d.Steen</t>
  </si>
  <si>
    <t>P.Smit</t>
  </si>
  <si>
    <t>L.Binkhorst</t>
  </si>
  <si>
    <t>J.Apeldoorn</t>
  </si>
  <si>
    <t>P.Kok</t>
  </si>
  <si>
    <t>R.Hühl</t>
  </si>
  <si>
    <t>P.Pippel</t>
  </si>
  <si>
    <t>H.v.Grumbkov</t>
  </si>
  <si>
    <t>K.de Vries</t>
  </si>
  <si>
    <t>2e ronde</t>
  </si>
  <si>
    <t>3e ronde</t>
  </si>
  <si>
    <t>4e ronde</t>
  </si>
  <si>
    <t>5e ronde</t>
  </si>
  <si>
    <t>6e ronde</t>
  </si>
  <si>
    <t>7e ronde</t>
  </si>
  <si>
    <t>8e ronde</t>
  </si>
  <si>
    <t>1e ronde</t>
  </si>
  <si>
    <t>9e ronde</t>
  </si>
  <si>
    <t>10e ronde</t>
  </si>
  <si>
    <t>St.Tuytel</t>
  </si>
  <si>
    <t>11e ronde</t>
  </si>
  <si>
    <t>12e ronde</t>
  </si>
  <si>
    <t>13e ronde</t>
  </si>
  <si>
    <t>14e ronde</t>
  </si>
  <si>
    <t>16e ronde</t>
  </si>
  <si>
    <t>N</t>
  </si>
  <si>
    <t>W</t>
  </si>
  <si>
    <t>R</t>
  </si>
  <si>
    <t>V</t>
  </si>
  <si>
    <t>Totaal</t>
  </si>
  <si>
    <t>Gem</t>
  </si>
  <si>
    <t>P</t>
  </si>
  <si>
    <t>17e ronde</t>
  </si>
  <si>
    <t>18e ronde</t>
  </si>
  <si>
    <t>Speler</t>
  </si>
  <si>
    <t>A</t>
  </si>
  <si>
    <t>B</t>
  </si>
  <si>
    <t>C</t>
  </si>
  <si>
    <t>E</t>
  </si>
  <si>
    <t>F</t>
  </si>
  <si>
    <t>G</t>
  </si>
  <si>
    <t># Partijen</t>
  </si>
  <si>
    <t>19e ronde</t>
  </si>
  <si>
    <t>Dit werkblad kent 2 macro's die die gestart kunnen worden via de toetsen Ctrl t en CTR p. De eerste macro berekent de</t>
  </si>
  <si>
    <t>totaalstand. De tweede macro berekent de periodestand. Ook wordt de passende sortering uitgevoerd.</t>
  </si>
  <si>
    <t>Als in cel $A$1 een T staat, dan wordt de totaalstand getoond. In alle andere gevallen de periode stand.</t>
  </si>
  <si>
    <t>Periodebereik</t>
  </si>
  <si>
    <t>='totale stand'!$Q7:$X7</t>
  </si>
  <si>
    <t>Totaalbereik</t>
  </si>
  <si>
    <t>='totale stand'!$C8:$X8</t>
  </si>
  <si>
    <t>Je kunt een nieuwe periode invoeren, door voor de grijze kolom, de nieuwe kolommen in te voegen. Je moet dan</t>
  </si>
  <si>
    <t>vervolgens wel het nieuwe periodebereik opgeven. Dat gaat zo:</t>
  </si>
  <si>
    <t>Kies Invoegen &gt; Naam &gt; Definieren.   Je ziet dan de volgende twee namen:</t>
  </si>
  <si>
    <t>Stand maken:</t>
  </si>
  <si>
    <t>Pl</t>
  </si>
  <si>
    <t>Kies nu Bewerken &gt; Plakken speciaal. Vul in values en vervolgen OK. Haal nu de overbodige kolommen weg.</t>
  </si>
  <si>
    <t xml:space="preserve">Selecteer de kolommen pl t/m P en kies rechetrmuisknop kopieren. Selecteer het tabblad Stand. </t>
  </si>
  <si>
    <t>Selecteer de kolommen N t/m P en klik op de kolomrand. Deze kolommem worden nu smal.</t>
  </si>
  <si>
    <t>worden relatief geadresseerd, en mogen dus geen $ hebben. In dit voorbeeld is de Q gelijk aan de eerste kolom van de laatste priode.</t>
  </si>
  <si>
    <t xml:space="preserve">Je moet het periodebereik dan aanpassen aan de nieuwe periode. Let er vooral op dat voor de kolommen een $ staat. De rijen </t>
  </si>
  <si>
    <t>De X is gelijk aan de grijze kolom.</t>
  </si>
  <si>
    <t># Winst - Verlies</t>
  </si>
  <si>
    <t>20e ronde</t>
  </si>
  <si>
    <t>21e ronde</t>
  </si>
  <si>
    <t>22e ronde</t>
  </si>
  <si>
    <t>23e ronde</t>
  </si>
  <si>
    <t>24e ronde</t>
  </si>
  <si>
    <t>25e ronde</t>
  </si>
  <si>
    <t>26e ronde</t>
  </si>
  <si>
    <t>27e ronde</t>
  </si>
  <si>
    <t>28e ronde</t>
  </si>
  <si>
    <t>D</t>
  </si>
  <si>
    <t>HvdVossen</t>
  </si>
  <si>
    <t>1e Periode</t>
  </si>
  <si>
    <t>29e ronde</t>
  </si>
  <si>
    <t>15e ronde</t>
  </si>
  <si>
    <t>4e Periode</t>
  </si>
  <si>
    <t>30e ronde</t>
  </si>
  <si>
    <t>31e ronde</t>
  </si>
  <si>
    <t>32e ronde</t>
  </si>
  <si>
    <t>33e ronde</t>
  </si>
  <si>
    <t>34e ronde</t>
  </si>
  <si>
    <t>35e ronde</t>
  </si>
  <si>
    <t>36e ronde</t>
  </si>
  <si>
    <t>Ferosz</t>
  </si>
  <si>
    <t>37e ronde</t>
  </si>
  <si>
    <t>38e ronde</t>
  </si>
  <si>
    <t>39e ronde</t>
  </si>
  <si>
    <t>J Schouten</t>
  </si>
  <si>
    <t>N Schouten</t>
  </si>
  <si>
    <t>Totale ranglijst - Op basis van totaal</t>
  </si>
  <si>
    <t>Periode ranglijst - Op basis van gemiddelde</t>
  </si>
  <si>
    <t>1e periode</t>
  </si>
  <si>
    <t>2e periode</t>
  </si>
  <si>
    <t>Eindstand 3e Periode</t>
  </si>
  <si>
    <t>Cornal</t>
  </si>
  <si>
    <t>J.M.Koorn</t>
  </si>
  <si>
    <t>2e Periode</t>
  </si>
  <si>
    <t>vNie</t>
  </si>
  <si>
    <t>3e periode</t>
  </si>
  <si>
    <t>R Tielrooij</t>
  </si>
  <si>
    <t>M v Dijk</t>
  </si>
  <si>
    <t>J Bos</t>
  </si>
  <si>
    <t>R Hühl</t>
  </si>
  <si>
    <t>DCY stand onderlinge competitie seizoen 2006/2007</t>
  </si>
  <si>
    <t>P Smit</t>
  </si>
  <si>
    <t>KdeVries</t>
  </si>
  <si>
    <t>Kees van Nie</t>
  </si>
  <si>
    <t>C vd Steen</t>
  </si>
  <si>
    <t>T</t>
  </si>
  <si>
    <t>B v Bakel</t>
  </si>
  <si>
    <t>Vince</t>
  </si>
  <si>
    <t>Berry Bottelier</t>
  </si>
  <si>
    <t>Rick Hartman</t>
  </si>
  <si>
    <t>Jelmer Gouda</t>
  </si>
  <si>
    <t>Eindstand 2007</t>
  </si>
  <si>
    <t>c</t>
  </si>
  <si>
    <t>Rating</t>
  </si>
  <si>
    <t xml:space="preserve"> </t>
  </si>
  <si>
    <t>Naam</t>
  </si>
  <si>
    <t>Titel</t>
  </si>
  <si>
    <t>Club</t>
  </si>
  <si>
    <t>AW</t>
  </si>
  <si>
    <t>MNF</t>
  </si>
  <si>
    <t>C.L.  Pippel</t>
  </si>
  <si>
    <t>IJmuiden</t>
  </si>
  <si>
    <t>Martin van Dijk</t>
  </si>
  <si>
    <t>Wim Winter</t>
  </si>
  <si>
    <t>Jesse Bos</t>
  </si>
  <si>
    <t>J.  Bos</t>
  </si>
  <si>
    <t>W.  Winter</t>
  </si>
  <si>
    <t>M.B. van Dijk</t>
  </si>
  <si>
    <t>J.  Wind</t>
  </si>
  <si>
    <t>C. van der Vlis</t>
  </si>
  <si>
    <t>H.F. van der Vossen</t>
  </si>
  <si>
    <t>KNDB-interimratinglijst 31 december 2006</t>
  </si>
  <si>
    <t>Ranglijst per provincie</t>
  </si>
  <si>
    <t>Juli</t>
  </si>
  <si>
    <t>K. de Vries</t>
  </si>
  <si>
    <t>J.H. van Buuren</t>
  </si>
  <si>
    <t>A. van Roode</t>
  </si>
  <si>
    <t>L.  Binkhorst</t>
  </si>
  <si>
    <t>F.  Amirkhan</t>
  </si>
  <si>
    <t>P.C.  Pippel</t>
  </si>
  <si>
    <t>J.M.  Koorn</t>
  </si>
  <si>
    <t>C.  Sleutel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</si>
</sst>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9" formatCode="[$-413]d/mmm/yy;@"/>
  </numFmts>
  <fonts count="9" x14ac:knownFonts="1">
    <font>
      <sz val="10"/>
      <name val="Arial"/>
    </font>
    <font>
      <sz val="1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1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5" xfId="0" applyFill="1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/>
    <xf numFmtId="0" fontId="0" fillId="0" borderId="0" xfId="0" applyFill="1"/>
    <xf numFmtId="0" fontId="0" fillId="0" borderId="9" xfId="0" applyBorder="1"/>
    <xf numFmtId="199" fontId="0" fillId="0" borderId="3" xfId="0" applyNumberFormat="1" applyBorder="1"/>
    <xf numFmtId="199" fontId="0" fillId="0" borderId="2" xfId="0" applyNumberFormat="1" applyBorder="1"/>
    <xf numFmtId="199" fontId="0" fillId="0" borderId="4" xfId="0" applyNumberFormat="1" applyBorder="1"/>
    <xf numFmtId="199" fontId="0" fillId="0" borderId="4" xfId="0" quotePrefix="1" applyNumberForma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99" fontId="0" fillId="0" borderId="10" xfId="0" applyNumberFormat="1" applyBorder="1"/>
    <xf numFmtId="0" fontId="5" fillId="0" borderId="0" xfId="0" applyFont="1" applyFill="1" applyBorder="1"/>
    <xf numFmtId="0" fontId="5" fillId="0" borderId="5" xfId="0" applyFont="1" applyBorder="1"/>
    <xf numFmtId="0" fontId="0" fillId="0" borderId="11" xfId="0" applyBorder="1"/>
    <xf numFmtId="0" fontId="0" fillId="1" borderId="7" xfId="0" applyFill="1" applyBorder="1"/>
    <xf numFmtId="0" fontId="0" fillId="0" borderId="0" xfId="0" applyFill="1" applyBorder="1" applyAlignment="1">
      <alignment horizontal="right"/>
    </xf>
    <xf numFmtId="0" fontId="0" fillId="0" borderId="12" xfId="0" applyBorder="1"/>
    <xf numFmtId="1" fontId="0" fillId="0" borderId="5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right"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9" xfId="0" quotePrefix="1" applyFill="1" applyBorder="1"/>
    <xf numFmtId="0" fontId="0" fillId="0" borderId="14" xfId="0" applyFill="1" applyBorder="1"/>
    <xf numFmtId="0" fontId="0" fillId="0" borderId="13" xfId="0" applyFill="1" applyBorder="1"/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2" fillId="0" borderId="0" xfId="0" applyFont="1" applyAlignment="1">
      <alignment horizontal="centerContinuous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1" fillId="0" borderId="0" xfId="0" applyFont="1" applyAlignment="1">
      <alignment horizontal="center"/>
    </xf>
    <xf numFmtId="0" fontId="0" fillId="0" borderId="6" xfId="0" applyFill="1" applyBorder="1"/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99" fontId="0" fillId="0" borderId="10" xfId="0" quotePrefix="1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3" borderId="0" xfId="0" applyFill="1" applyBorder="1" applyAlignment="1">
      <alignment horizontal="right"/>
    </xf>
    <xf numFmtId="14" fontId="0" fillId="3" borderId="0" xfId="0" applyNumberFormat="1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7" xfId="0" applyFill="1" applyBorder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2" fontId="5" fillId="0" borderId="0" xfId="0" applyNumberFormat="1" applyFon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BG47"/>
  <sheetViews>
    <sheetView zoomScale="108" zoomScaleNormal="108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8" sqref="C18"/>
    </sheetView>
  </sheetViews>
  <sheetFormatPr defaultRowHeight="12.75" x14ac:dyDescent="0.2"/>
  <cols>
    <col min="1" max="1" width="6.42578125" bestFit="1" customWidth="1"/>
    <col min="2" max="2" width="5.140625" style="2" customWidth="1"/>
    <col min="3" max="3" width="6.42578125" style="2" bestFit="1" customWidth="1"/>
    <col min="4" max="4" width="15.42578125" customWidth="1"/>
    <col min="5" max="10" width="11" hidden="1" customWidth="1"/>
    <col min="11" max="11" width="10.28515625" hidden="1" customWidth="1"/>
    <col min="12" max="12" width="11.85546875" hidden="1" customWidth="1"/>
    <col min="13" max="17" width="11" hidden="1" customWidth="1"/>
    <col min="18" max="18" width="11.5703125" hidden="1" customWidth="1"/>
    <col min="19" max="19" width="9.5703125" hidden="1" customWidth="1"/>
    <col min="20" max="20" width="10.140625" hidden="1" customWidth="1"/>
    <col min="21" max="21" width="11.28515625" hidden="1" customWidth="1"/>
    <col min="22" max="22" width="10.5703125" hidden="1" customWidth="1"/>
    <col min="23" max="24" width="9.42578125" hidden="1" customWidth="1"/>
    <col min="25" max="26" width="9.28515625" hidden="1" customWidth="1"/>
    <col min="27" max="27" width="9.28515625" style="12" hidden="1" customWidth="1"/>
    <col min="28" max="28" width="9.28515625" hidden="1" customWidth="1"/>
    <col min="29" max="30" width="10.140625" hidden="1" customWidth="1"/>
    <col min="31" max="31" width="10" hidden="1" customWidth="1"/>
    <col min="32" max="32" width="10.140625" hidden="1" customWidth="1"/>
    <col min="33" max="33" width="10.42578125" style="4" hidden="1" customWidth="1"/>
    <col min="34" max="34" width="9.5703125" hidden="1" customWidth="1"/>
    <col min="35" max="35" width="9.7109375" hidden="1" customWidth="1"/>
    <col min="36" max="36" width="9.5703125" hidden="1" customWidth="1"/>
    <col min="37" max="37" width="9.5703125" style="4" hidden="1" customWidth="1"/>
    <col min="38" max="38" width="9.5703125" hidden="1" customWidth="1"/>
    <col min="39" max="44" width="10.42578125" hidden="1" customWidth="1"/>
    <col min="45" max="45" width="3.7109375" style="4" customWidth="1"/>
    <col min="46" max="46" width="6.5703125" style="4" customWidth="1"/>
    <col min="47" max="47" width="6.42578125" bestFit="1" customWidth="1"/>
    <col min="48" max="52" width="3.140625" style="4" customWidth="1"/>
    <col min="53" max="53" width="3.140625" customWidth="1"/>
    <col min="54" max="55" width="8" customWidth="1"/>
    <col min="56" max="56" width="6.7109375" bestFit="1" customWidth="1"/>
    <col min="57" max="60" width="3.28515625" bestFit="1" customWidth="1"/>
  </cols>
  <sheetData>
    <row r="1" spans="1:59" ht="20.25" x14ac:dyDescent="0.3">
      <c r="A1" s="74" t="s">
        <v>145</v>
      </c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84" t="s">
        <v>140</v>
      </c>
      <c r="AD1" s="83"/>
      <c r="AE1" s="83"/>
      <c r="AF1" s="83"/>
      <c r="AG1" s="83"/>
      <c r="AH1" s="83"/>
      <c r="AI1" s="8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9" ht="15.75" customHeight="1" x14ac:dyDescent="0.25">
      <c r="E2" s="65" t="s">
        <v>109</v>
      </c>
      <c r="F2" s="65"/>
      <c r="G2" s="65"/>
      <c r="H2" s="65"/>
      <c r="I2" s="65"/>
      <c r="J2" s="65"/>
      <c r="K2" s="65"/>
      <c r="L2" s="66" t="s">
        <v>133</v>
      </c>
      <c r="M2" s="66"/>
      <c r="N2" s="66"/>
      <c r="O2" s="66"/>
      <c r="P2" s="66"/>
      <c r="Q2" s="66"/>
      <c r="R2" s="66"/>
      <c r="S2" s="67"/>
      <c r="T2" s="66" t="s">
        <v>130</v>
      </c>
      <c r="U2" s="68"/>
      <c r="V2" s="68"/>
      <c r="W2" s="68"/>
      <c r="X2" s="68"/>
      <c r="Y2" s="68"/>
      <c r="Z2" s="68"/>
      <c r="AA2" s="68"/>
      <c r="AB2" s="68"/>
      <c r="AC2" s="66" t="s">
        <v>112</v>
      </c>
      <c r="AD2" s="68"/>
      <c r="AE2" s="68"/>
      <c r="AF2" s="68"/>
      <c r="AG2" s="68"/>
      <c r="AH2" s="68"/>
      <c r="AI2" s="68"/>
      <c r="AJ2" s="66" t="s">
        <v>151</v>
      </c>
      <c r="AK2" s="65"/>
      <c r="AL2" s="65"/>
      <c r="AM2" s="65"/>
      <c r="AN2" s="65"/>
      <c r="AO2" s="65"/>
      <c r="AP2" s="65"/>
      <c r="AQ2" s="65"/>
      <c r="AR2" s="65"/>
      <c r="AS2" s="38"/>
      <c r="AT2" s="38"/>
      <c r="AU2" s="38"/>
      <c r="AV2" s="38"/>
      <c r="AW2" s="38"/>
      <c r="AX2" s="38"/>
      <c r="AY2" s="38"/>
      <c r="AZ2" s="38"/>
      <c r="BA2" s="38"/>
    </row>
    <row r="3" spans="1:59" x14ac:dyDescent="0.2">
      <c r="A3" s="8"/>
      <c r="B3" s="16"/>
      <c r="C3" s="16"/>
      <c r="D3" s="10"/>
      <c r="E3" s="42">
        <v>38954</v>
      </c>
      <c r="F3" s="41">
        <f t="shared" ref="F3:L3" si="0">E3+7</f>
        <v>38961</v>
      </c>
      <c r="G3" s="41">
        <f t="shared" si="0"/>
        <v>38968</v>
      </c>
      <c r="H3" s="41">
        <f t="shared" si="0"/>
        <v>38975</v>
      </c>
      <c r="I3" s="41">
        <f t="shared" si="0"/>
        <v>38982</v>
      </c>
      <c r="J3" s="41">
        <f t="shared" si="0"/>
        <v>38989</v>
      </c>
      <c r="K3" s="41">
        <f t="shared" si="0"/>
        <v>38996</v>
      </c>
      <c r="L3" s="42">
        <f t="shared" si="0"/>
        <v>39003</v>
      </c>
      <c r="M3" s="41">
        <f t="shared" ref="M3:S3" si="1">L3+7</f>
        <v>39010</v>
      </c>
      <c r="N3" s="41">
        <f t="shared" si="1"/>
        <v>39017</v>
      </c>
      <c r="O3" s="41">
        <f t="shared" si="1"/>
        <v>39024</v>
      </c>
      <c r="P3" s="41">
        <f t="shared" si="1"/>
        <v>39031</v>
      </c>
      <c r="Q3" s="41">
        <f t="shared" si="1"/>
        <v>39038</v>
      </c>
      <c r="R3" s="41">
        <f t="shared" si="1"/>
        <v>39045</v>
      </c>
      <c r="S3" s="41">
        <f t="shared" si="1"/>
        <v>39052</v>
      </c>
      <c r="T3" s="42">
        <f>S3+7</f>
        <v>39059</v>
      </c>
      <c r="U3" s="41">
        <f t="shared" ref="U3:AR3" si="2">T3+7</f>
        <v>39066</v>
      </c>
      <c r="V3" s="41">
        <f t="shared" si="2"/>
        <v>39073</v>
      </c>
      <c r="W3" s="41">
        <f t="shared" si="2"/>
        <v>39080</v>
      </c>
      <c r="X3" s="41">
        <f t="shared" si="2"/>
        <v>39087</v>
      </c>
      <c r="Y3" s="41">
        <f t="shared" si="2"/>
        <v>39094</v>
      </c>
      <c r="Z3" s="41">
        <f t="shared" si="2"/>
        <v>39101</v>
      </c>
      <c r="AA3" s="41">
        <f t="shared" si="2"/>
        <v>39108</v>
      </c>
      <c r="AB3" s="41">
        <f t="shared" si="2"/>
        <v>39115</v>
      </c>
      <c r="AC3" s="42">
        <f t="shared" si="2"/>
        <v>39122</v>
      </c>
      <c r="AD3" s="41">
        <f t="shared" si="2"/>
        <v>39129</v>
      </c>
      <c r="AE3" s="41">
        <f t="shared" si="2"/>
        <v>39136</v>
      </c>
      <c r="AF3" s="41">
        <f t="shared" si="2"/>
        <v>39143</v>
      </c>
      <c r="AG3" s="41">
        <f t="shared" si="2"/>
        <v>39150</v>
      </c>
      <c r="AH3" s="41">
        <f t="shared" si="2"/>
        <v>39157</v>
      </c>
      <c r="AI3" s="44">
        <f t="shared" si="2"/>
        <v>39164</v>
      </c>
      <c r="AJ3" s="85">
        <f t="shared" si="2"/>
        <v>39171</v>
      </c>
      <c r="AK3" s="43">
        <f t="shared" si="2"/>
        <v>39178</v>
      </c>
      <c r="AL3" s="48">
        <f t="shared" si="2"/>
        <v>39185</v>
      </c>
      <c r="AM3" s="48">
        <f t="shared" si="2"/>
        <v>39192</v>
      </c>
      <c r="AN3" s="48">
        <f t="shared" si="2"/>
        <v>39199</v>
      </c>
      <c r="AO3" s="48">
        <f t="shared" si="2"/>
        <v>39206</v>
      </c>
      <c r="AP3" s="48">
        <f t="shared" si="2"/>
        <v>39213</v>
      </c>
      <c r="AQ3" s="48">
        <f t="shared" si="2"/>
        <v>39220</v>
      </c>
      <c r="AR3" s="48">
        <f t="shared" si="2"/>
        <v>39227</v>
      </c>
      <c r="AS3" s="88"/>
      <c r="AT3" s="20"/>
      <c r="AU3" s="21"/>
      <c r="AV3" s="21"/>
      <c r="AW3" s="21"/>
      <c r="AX3" s="21"/>
      <c r="AY3" s="21"/>
      <c r="AZ3" s="22"/>
    </row>
    <row r="4" spans="1:59" x14ac:dyDescent="0.2">
      <c r="A4" s="19" t="s">
        <v>90</v>
      </c>
      <c r="B4" s="18" t="s">
        <v>76</v>
      </c>
      <c r="C4" s="18" t="s">
        <v>153</v>
      </c>
      <c r="D4" s="15" t="s">
        <v>70</v>
      </c>
      <c r="E4" s="13" t="s">
        <v>52</v>
      </c>
      <c r="F4" s="14" t="s">
        <v>45</v>
      </c>
      <c r="G4" s="14" t="s">
        <v>46</v>
      </c>
      <c r="H4" s="14" t="s">
        <v>47</v>
      </c>
      <c r="I4" s="14" t="s">
        <v>48</v>
      </c>
      <c r="J4" s="14" t="s">
        <v>49</v>
      </c>
      <c r="K4" s="14" t="s">
        <v>50</v>
      </c>
      <c r="L4" s="19" t="s">
        <v>51</v>
      </c>
      <c r="M4" s="29" t="s">
        <v>53</v>
      </c>
      <c r="N4" s="29" t="s">
        <v>54</v>
      </c>
      <c r="O4" s="29" t="s">
        <v>56</v>
      </c>
      <c r="P4" s="29" t="s">
        <v>57</v>
      </c>
      <c r="Q4" s="29" t="s">
        <v>58</v>
      </c>
      <c r="R4" s="29" t="s">
        <v>59</v>
      </c>
      <c r="S4" s="29" t="s">
        <v>111</v>
      </c>
      <c r="T4" s="13" t="s">
        <v>60</v>
      </c>
      <c r="U4" s="14" t="s">
        <v>68</v>
      </c>
      <c r="V4" s="14" t="s">
        <v>69</v>
      </c>
      <c r="W4" s="14" t="s">
        <v>78</v>
      </c>
      <c r="X4" s="14" t="s">
        <v>98</v>
      </c>
      <c r="Y4" s="14" t="s">
        <v>99</v>
      </c>
      <c r="Z4" s="14" t="s">
        <v>100</v>
      </c>
      <c r="AA4" s="14" t="s">
        <v>101</v>
      </c>
      <c r="AB4" s="14" t="s">
        <v>102</v>
      </c>
      <c r="AC4" s="13" t="s">
        <v>103</v>
      </c>
      <c r="AD4" s="14" t="s">
        <v>104</v>
      </c>
      <c r="AE4" s="14" t="s">
        <v>105</v>
      </c>
      <c r="AF4" s="14" t="s">
        <v>106</v>
      </c>
      <c r="AG4" s="14" t="s">
        <v>110</v>
      </c>
      <c r="AH4" s="14" t="s">
        <v>110</v>
      </c>
      <c r="AI4" s="30" t="s">
        <v>113</v>
      </c>
      <c r="AJ4" s="86" t="s">
        <v>114</v>
      </c>
      <c r="AK4" s="15" t="s">
        <v>115</v>
      </c>
      <c r="AL4" s="51" t="s">
        <v>116</v>
      </c>
      <c r="AM4" s="51" t="s">
        <v>117</v>
      </c>
      <c r="AN4" s="51" t="s">
        <v>118</v>
      </c>
      <c r="AO4" s="51" t="s">
        <v>119</v>
      </c>
      <c r="AP4" s="51" t="s">
        <v>121</v>
      </c>
      <c r="AQ4" s="51" t="s">
        <v>122</v>
      </c>
      <c r="AR4" s="54" t="s">
        <v>123</v>
      </c>
      <c r="AS4" s="89"/>
      <c r="AT4" s="19" t="s">
        <v>65</v>
      </c>
      <c r="AU4" s="29" t="s">
        <v>66</v>
      </c>
      <c r="AV4" s="29" t="s">
        <v>61</v>
      </c>
      <c r="AW4" s="29" t="s">
        <v>62</v>
      </c>
      <c r="AX4" s="29" t="s">
        <v>63</v>
      </c>
      <c r="AY4" s="29" t="s">
        <v>64</v>
      </c>
      <c r="AZ4" s="30" t="s">
        <v>67</v>
      </c>
      <c r="BD4" s="17"/>
      <c r="BE4" s="17"/>
      <c r="BF4" s="17"/>
      <c r="BG4" s="17"/>
    </row>
    <row r="5" spans="1:59" x14ac:dyDescent="0.2">
      <c r="A5" s="34">
        <v>1</v>
      </c>
      <c r="B5" s="32" t="s">
        <v>71</v>
      </c>
      <c r="C5" s="32">
        <v>1255</v>
      </c>
      <c r="D5" s="33" t="s">
        <v>33</v>
      </c>
      <c r="E5" s="12"/>
      <c r="F5" s="12">
        <v>1775</v>
      </c>
      <c r="G5" s="7">
        <v>1025</v>
      </c>
      <c r="H5" s="7">
        <v>1775</v>
      </c>
      <c r="I5" s="12"/>
      <c r="J5" s="7">
        <v>1775</v>
      </c>
      <c r="K5" s="5">
        <v>1025</v>
      </c>
      <c r="L5" s="11">
        <v>1775</v>
      </c>
      <c r="M5" s="7">
        <v>1125</v>
      </c>
      <c r="N5" s="7">
        <v>1775</v>
      </c>
      <c r="O5" s="7">
        <v>1775</v>
      </c>
      <c r="P5" s="7">
        <v>1775</v>
      </c>
      <c r="Q5" s="7">
        <v>1875</v>
      </c>
      <c r="R5" s="12"/>
      <c r="S5" s="5"/>
      <c r="T5" s="11">
        <v>1125</v>
      </c>
      <c r="U5" s="7">
        <v>1825</v>
      </c>
      <c r="V5" s="7"/>
      <c r="W5" s="31"/>
      <c r="X5" s="12"/>
      <c r="Y5" s="7"/>
      <c r="Z5" s="12">
        <v>1875</v>
      </c>
      <c r="AB5" s="12">
        <v>1075</v>
      </c>
      <c r="AC5" s="34"/>
      <c r="AD5" s="12"/>
      <c r="AE5" s="12">
        <v>1825</v>
      </c>
      <c r="AF5" s="7">
        <v>1775</v>
      </c>
      <c r="AG5" s="7"/>
      <c r="AH5" s="53">
        <v>1875</v>
      </c>
      <c r="AI5" s="33">
        <v>1125</v>
      </c>
      <c r="AJ5" s="64">
        <v>1825</v>
      </c>
      <c r="AK5" s="87"/>
      <c r="AL5" s="21">
        <v>1025</v>
      </c>
      <c r="AM5" s="21">
        <v>1025</v>
      </c>
      <c r="AN5" s="21">
        <v>1775</v>
      </c>
      <c r="AO5" s="21">
        <v>1875</v>
      </c>
      <c r="AP5" s="21">
        <v>1675</v>
      </c>
      <c r="AQ5" s="21"/>
      <c r="AR5" s="23"/>
      <c r="AS5" s="90"/>
      <c r="AT5" s="55">
        <f t="shared" ref="AT5:AT33" si="3">SUM(IF($A$1="T",Totaalbereik,Periodebereik))</f>
        <v>39175</v>
      </c>
      <c r="AU5" s="56">
        <f t="shared" ref="AU5:AU33" si="4">IF(AT5,AVERAGE(IF($A$1="T",Totaalbereik,Periodebereik)),0)</f>
        <v>1567</v>
      </c>
      <c r="AV5" s="53">
        <f t="shared" ref="AV5:AV33" si="5">COUNTIF(IF($A$1="T",Totaalbereik,Periodebereik),"&gt;0")</f>
        <v>25</v>
      </c>
      <c r="AW5" s="53">
        <f t="shared" ref="AW5:AW33" si="6">COUNTIF(IF($A$1="T",Totaalbereik,Periodebereik),"&gt;=1575")</f>
        <v>17</v>
      </c>
      <c r="AX5" s="53">
        <f t="shared" ref="AX5:AX33" si="7">AV5-AW5-AY5</f>
        <v>8</v>
      </c>
      <c r="AY5" s="53">
        <f t="shared" ref="AY5:AY33" si="8">COUNTIF(IF($A$1="T",Totaalbereik,Periodebereik),"&lt;=375")</f>
        <v>0</v>
      </c>
      <c r="AZ5" s="57">
        <f t="shared" ref="AZ5:AZ33" si="9">(AW5+AW5+AX5)</f>
        <v>42</v>
      </c>
      <c r="BD5" s="12"/>
      <c r="BE5" s="12"/>
      <c r="BF5" s="12"/>
      <c r="BG5" s="12"/>
    </row>
    <row r="6" spans="1:59" x14ac:dyDescent="0.2">
      <c r="A6" s="11">
        <f>A5+1</f>
        <v>2</v>
      </c>
      <c r="B6" s="32" t="s">
        <v>71</v>
      </c>
      <c r="C6" s="32">
        <v>1257</v>
      </c>
      <c r="D6" s="33" t="s">
        <v>31</v>
      </c>
      <c r="E6" s="7">
        <v>1875</v>
      </c>
      <c r="F6" s="12">
        <v>275</v>
      </c>
      <c r="G6" s="12">
        <v>275</v>
      </c>
      <c r="H6" s="7">
        <v>1025</v>
      </c>
      <c r="I6" s="7">
        <v>1875</v>
      </c>
      <c r="J6" s="7"/>
      <c r="K6" s="5">
        <v>1775</v>
      </c>
      <c r="L6" s="50">
        <v>1125</v>
      </c>
      <c r="M6" s="49">
        <v>1125</v>
      </c>
      <c r="N6" s="49">
        <v>375</v>
      </c>
      <c r="O6" s="49">
        <v>275</v>
      </c>
      <c r="P6" s="7"/>
      <c r="Q6" s="7"/>
      <c r="R6" s="7">
        <v>1775</v>
      </c>
      <c r="S6" s="5">
        <v>1025</v>
      </c>
      <c r="T6" s="11">
        <v>1775</v>
      </c>
      <c r="U6" s="12"/>
      <c r="V6" s="7">
        <v>1025</v>
      </c>
      <c r="W6" s="31"/>
      <c r="X6" s="12"/>
      <c r="Y6" s="7"/>
      <c r="Z6" s="12">
        <v>1825</v>
      </c>
      <c r="AA6" s="7"/>
      <c r="AB6" s="12">
        <v>1825</v>
      </c>
      <c r="AC6" s="34">
        <v>1825</v>
      </c>
      <c r="AD6" s="7">
        <v>1025</v>
      </c>
      <c r="AE6" s="7">
        <v>375</v>
      </c>
      <c r="AF6" s="7">
        <v>1775</v>
      </c>
      <c r="AG6" s="7"/>
      <c r="AH6" s="53">
        <v>1825</v>
      </c>
      <c r="AI6" s="33"/>
      <c r="AJ6" s="64">
        <v>1875</v>
      </c>
      <c r="AK6" s="87"/>
      <c r="AL6" s="23">
        <v>1775</v>
      </c>
      <c r="AM6" s="23">
        <v>1675</v>
      </c>
      <c r="AN6" s="23">
        <v>1025</v>
      </c>
      <c r="AO6" s="23"/>
      <c r="AP6" s="23">
        <v>1875</v>
      </c>
      <c r="AQ6" s="23"/>
      <c r="AR6" s="23"/>
      <c r="AS6" s="90"/>
      <c r="AT6" s="55">
        <f t="shared" si="3"/>
        <v>34300</v>
      </c>
      <c r="AU6" s="56">
        <f t="shared" si="4"/>
        <v>1319.2307692307693</v>
      </c>
      <c r="AV6" s="53">
        <f t="shared" si="5"/>
        <v>26</v>
      </c>
      <c r="AW6" s="53">
        <f t="shared" si="6"/>
        <v>14</v>
      </c>
      <c r="AX6" s="53">
        <f t="shared" si="7"/>
        <v>7</v>
      </c>
      <c r="AY6" s="53">
        <f t="shared" si="8"/>
        <v>5</v>
      </c>
      <c r="AZ6" s="57">
        <f t="shared" si="9"/>
        <v>35</v>
      </c>
      <c r="BD6" s="12"/>
      <c r="BE6" s="12"/>
      <c r="BF6" s="12"/>
      <c r="BG6" s="12"/>
    </row>
    <row r="7" spans="1:59" x14ac:dyDescent="0.2">
      <c r="A7" s="11">
        <f t="shared" ref="A7:A32" si="10">A6+1</f>
        <v>3</v>
      </c>
      <c r="B7" s="32" t="s">
        <v>71</v>
      </c>
      <c r="C7" s="32">
        <v>1273</v>
      </c>
      <c r="D7" s="33" t="s">
        <v>32</v>
      </c>
      <c r="E7" s="12">
        <v>375</v>
      </c>
      <c r="F7" s="12">
        <v>1875</v>
      </c>
      <c r="G7" s="7"/>
      <c r="H7" s="7">
        <v>1875</v>
      </c>
      <c r="I7" s="7">
        <v>1675</v>
      </c>
      <c r="J7" s="7"/>
      <c r="K7" s="5">
        <v>1025</v>
      </c>
      <c r="L7" s="11"/>
      <c r="M7" s="7">
        <v>1775</v>
      </c>
      <c r="N7" s="7"/>
      <c r="O7" s="7">
        <v>1775</v>
      </c>
      <c r="P7" s="7"/>
      <c r="Q7" s="12"/>
      <c r="R7" s="7">
        <v>1125</v>
      </c>
      <c r="S7" s="5">
        <v>1775</v>
      </c>
      <c r="T7" s="11">
        <v>1125</v>
      </c>
      <c r="U7" s="12"/>
      <c r="V7" s="7"/>
      <c r="W7" s="31"/>
      <c r="X7" s="12"/>
      <c r="Y7" s="7"/>
      <c r="Z7" s="12">
        <v>1875</v>
      </c>
      <c r="AB7" s="12"/>
      <c r="AC7" s="34">
        <v>1825</v>
      </c>
      <c r="AD7" s="12"/>
      <c r="AE7" s="7"/>
      <c r="AF7" s="7"/>
      <c r="AG7" s="7">
        <v>1825</v>
      </c>
      <c r="AH7" s="53">
        <v>1875</v>
      </c>
      <c r="AI7" s="33"/>
      <c r="AJ7" s="64">
        <v>1775</v>
      </c>
      <c r="AK7" s="87"/>
      <c r="AL7" s="23">
        <v>1875</v>
      </c>
      <c r="AM7" s="23">
        <v>1675</v>
      </c>
      <c r="AN7" s="23">
        <v>1775</v>
      </c>
      <c r="AO7" s="23">
        <v>1025</v>
      </c>
      <c r="AP7" s="23"/>
      <c r="AQ7" s="23">
        <v>1775</v>
      </c>
      <c r="AR7" s="23"/>
      <c r="AS7" s="90"/>
      <c r="AT7" s="25">
        <f t="shared" si="3"/>
        <v>31700</v>
      </c>
      <c r="AU7" s="26">
        <f t="shared" si="4"/>
        <v>1585</v>
      </c>
      <c r="AV7" s="23">
        <f t="shared" si="5"/>
        <v>20</v>
      </c>
      <c r="AW7" s="23">
        <f t="shared" si="6"/>
        <v>15</v>
      </c>
      <c r="AX7" s="23">
        <f t="shared" si="7"/>
        <v>4</v>
      </c>
      <c r="AY7" s="23">
        <f t="shared" si="8"/>
        <v>1</v>
      </c>
      <c r="AZ7" s="24">
        <f t="shared" si="9"/>
        <v>34</v>
      </c>
      <c r="BD7" s="12"/>
      <c r="BE7" s="12"/>
      <c r="BF7" s="12"/>
      <c r="BG7" s="12"/>
    </row>
    <row r="8" spans="1:59" x14ac:dyDescent="0.2">
      <c r="A8" s="34">
        <f t="shared" si="10"/>
        <v>4</v>
      </c>
      <c r="B8" s="32" t="s">
        <v>71</v>
      </c>
      <c r="C8" s="32">
        <v>1258</v>
      </c>
      <c r="D8" s="33" t="s">
        <v>55</v>
      </c>
      <c r="E8" s="7"/>
      <c r="F8" s="7">
        <v>1125</v>
      </c>
      <c r="G8" s="7"/>
      <c r="H8" s="7">
        <v>1875</v>
      </c>
      <c r="I8" s="7">
        <v>1775</v>
      </c>
      <c r="J8" s="7">
        <v>1775</v>
      </c>
      <c r="K8" s="33"/>
      <c r="L8" s="34">
        <v>1125</v>
      </c>
      <c r="M8" s="7"/>
      <c r="N8" s="7"/>
      <c r="O8" s="7">
        <v>1125</v>
      </c>
      <c r="P8" s="7"/>
      <c r="Q8" s="7"/>
      <c r="R8" s="7">
        <v>1025</v>
      </c>
      <c r="S8" s="33">
        <v>1775</v>
      </c>
      <c r="T8" s="11">
        <v>1125</v>
      </c>
      <c r="U8" s="12"/>
      <c r="V8" s="7">
        <v>375</v>
      </c>
      <c r="W8" s="31"/>
      <c r="X8" s="7">
        <v>1825</v>
      </c>
      <c r="Y8" s="12"/>
      <c r="Z8" s="12">
        <v>375</v>
      </c>
      <c r="AA8" s="7"/>
      <c r="AB8" s="12">
        <v>1075</v>
      </c>
      <c r="AC8" s="11"/>
      <c r="AD8" s="7">
        <v>1775</v>
      </c>
      <c r="AE8" s="7">
        <v>1875</v>
      </c>
      <c r="AF8" s="7"/>
      <c r="AG8" s="7">
        <v>375</v>
      </c>
      <c r="AH8" s="23">
        <v>1825</v>
      </c>
      <c r="AI8" s="33">
        <v>1125</v>
      </c>
      <c r="AJ8" s="64"/>
      <c r="AK8" s="87"/>
      <c r="AL8" s="23">
        <v>1775</v>
      </c>
      <c r="AM8" s="23">
        <v>1775</v>
      </c>
      <c r="AN8" s="23"/>
      <c r="AO8" s="23"/>
      <c r="AP8" s="23"/>
      <c r="AQ8" s="23">
        <v>1775</v>
      </c>
      <c r="AR8" s="23"/>
      <c r="AS8" s="90"/>
      <c r="AT8" s="55">
        <f t="shared" si="3"/>
        <v>28675</v>
      </c>
      <c r="AU8" s="56">
        <f t="shared" si="4"/>
        <v>1365.4761904761904</v>
      </c>
      <c r="AV8" s="53">
        <f t="shared" si="5"/>
        <v>21</v>
      </c>
      <c r="AW8" s="53">
        <f t="shared" si="6"/>
        <v>11</v>
      </c>
      <c r="AX8" s="53">
        <f t="shared" si="7"/>
        <v>7</v>
      </c>
      <c r="AY8" s="53">
        <f t="shared" si="8"/>
        <v>3</v>
      </c>
      <c r="AZ8" s="57">
        <f t="shared" si="9"/>
        <v>29</v>
      </c>
      <c r="BD8" s="12"/>
      <c r="BE8" s="12"/>
      <c r="BF8" s="12"/>
      <c r="BG8" s="12"/>
    </row>
    <row r="9" spans="1:59" x14ac:dyDescent="0.2">
      <c r="A9" s="11">
        <f t="shared" si="10"/>
        <v>5</v>
      </c>
      <c r="B9" s="32" t="s">
        <v>71</v>
      </c>
      <c r="C9" s="32">
        <v>978</v>
      </c>
      <c r="D9" s="33" t="s">
        <v>39</v>
      </c>
      <c r="E9" s="7">
        <v>1775</v>
      </c>
      <c r="F9" s="12">
        <v>1025</v>
      </c>
      <c r="G9" s="7"/>
      <c r="H9" s="7">
        <v>275</v>
      </c>
      <c r="I9" s="7">
        <v>1025</v>
      </c>
      <c r="J9" s="7">
        <v>1125</v>
      </c>
      <c r="K9" s="5">
        <v>275</v>
      </c>
      <c r="L9" s="11">
        <v>1025</v>
      </c>
      <c r="M9" s="7"/>
      <c r="N9" s="7"/>
      <c r="O9" s="7">
        <v>1775</v>
      </c>
      <c r="P9" s="7">
        <v>375</v>
      </c>
      <c r="Q9" s="7">
        <v>1125</v>
      </c>
      <c r="R9" s="7"/>
      <c r="S9" s="5"/>
      <c r="T9" s="11">
        <v>1825</v>
      </c>
      <c r="U9" s="7">
        <v>375</v>
      </c>
      <c r="V9" s="7"/>
      <c r="W9" s="31"/>
      <c r="X9" s="12">
        <v>325</v>
      </c>
      <c r="Y9" s="7">
        <v>1025</v>
      </c>
      <c r="Z9" s="7">
        <v>325</v>
      </c>
      <c r="AA9" s="7">
        <v>1025</v>
      </c>
      <c r="AB9" s="12">
        <v>1025</v>
      </c>
      <c r="AC9" s="11">
        <v>325</v>
      </c>
      <c r="AD9" s="7">
        <v>325</v>
      </c>
      <c r="AE9" s="7">
        <v>1825</v>
      </c>
      <c r="AF9" s="7">
        <v>1025</v>
      </c>
      <c r="AG9" s="7">
        <v>1825</v>
      </c>
      <c r="AH9" s="53">
        <v>375</v>
      </c>
      <c r="AI9" s="33">
        <v>1025</v>
      </c>
      <c r="AJ9" s="64">
        <v>925</v>
      </c>
      <c r="AK9" s="87"/>
      <c r="AL9" s="23">
        <v>1025</v>
      </c>
      <c r="AM9" s="23">
        <v>1125</v>
      </c>
      <c r="AN9" s="23">
        <v>375</v>
      </c>
      <c r="AO9" s="23"/>
      <c r="AP9" s="23">
        <v>925</v>
      </c>
      <c r="AQ9" s="23">
        <v>925</v>
      </c>
      <c r="AR9" s="23"/>
      <c r="AS9" s="90"/>
      <c r="AT9" s="55">
        <f t="shared" si="3"/>
        <v>27750</v>
      </c>
      <c r="AU9" s="56">
        <f t="shared" si="4"/>
        <v>925</v>
      </c>
      <c r="AV9" s="53">
        <f t="shared" si="5"/>
        <v>30</v>
      </c>
      <c r="AW9" s="53">
        <f t="shared" si="6"/>
        <v>5</v>
      </c>
      <c r="AX9" s="53">
        <f t="shared" si="7"/>
        <v>15</v>
      </c>
      <c r="AY9" s="53">
        <f t="shared" si="8"/>
        <v>10</v>
      </c>
      <c r="AZ9" s="57">
        <f t="shared" si="9"/>
        <v>25</v>
      </c>
      <c r="BD9" s="12"/>
      <c r="BE9" s="12"/>
      <c r="BF9" s="12"/>
      <c r="BG9" s="12"/>
    </row>
    <row r="10" spans="1:59" x14ac:dyDescent="0.2">
      <c r="A10" s="11">
        <f t="shared" si="10"/>
        <v>6</v>
      </c>
      <c r="B10" s="32" t="s">
        <v>71</v>
      </c>
      <c r="C10" s="32">
        <v>1016</v>
      </c>
      <c r="D10" s="33" t="s">
        <v>37</v>
      </c>
      <c r="E10" s="7">
        <v>275</v>
      </c>
      <c r="F10" s="7"/>
      <c r="G10" s="7">
        <v>1775</v>
      </c>
      <c r="H10" s="7">
        <v>375</v>
      </c>
      <c r="I10" s="7">
        <v>375</v>
      </c>
      <c r="J10" s="7">
        <v>1775</v>
      </c>
      <c r="K10" s="33">
        <v>1775</v>
      </c>
      <c r="L10" s="34">
        <v>1775</v>
      </c>
      <c r="M10" s="7"/>
      <c r="N10" s="7">
        <v>1025</v>
      </c>
      <c r="O10" s="7">
        <v>1125</v>
      </c>
      <c r="P10" s="7">
        <v>1875</v>
      </c>
      <c r="Q10" s="7">
        <v>375</v>
      </c>
      <c r="R10" s="7"/>
      <c r="S10" s="33"/>
      <c r="T10" s="11">
        <v>325</v>
      </c>
      <c r="U10" s="7">
        <v>1825</v>
      </c>
      <c r="V10" s="7">
        <v>1075</v>
      </c>
      <c r="W10" s="31"/>
      <c r="X10" s="7"/>
      <c r="Y10" s="7"/>
      <c r="Z10" s="12"/>
      <c r="AB10" s="12">
        <v>1125</v>
      </c>
      <c r="AC10" s="11">
        <v>1825</v>
      </c>
      <c r="AD10" s="7">
        <v>275</v>
      </c>
      <c r="AE10" s="12"/>
      <c r="AF10" s="12"/>
      <c r="AG10" s="7">
        <v>1075</v>
      </c>
      <c r="AH10" s="53">
        <v>375</v>
      </c>
      <c r="AI10" s="33"/>
      <c r="AJ10" s="64">
        <v>375</v>
      </c>
      <c r="AK10" s="87"/>
      <c r="AL10" s="23">
        <v>1025</v>
      </c>
      <c r="AM10" s="23">
        <v>275</v>
      </c>
      <c r="AN10" s="23">
        <v>1125</v>
      </c>
      <c r="AO10" s="23">
        <v>375</v>
      </c>
      <c r="AP10" s="23">
        <v>1025</v>
      </c>
      <c r="AQ10" s="23"/>
      <c r="AR10" s="23"/>
      <c r="AS10" s="90"/>
      <c r="AT10" s="55">
        <f t="shared" si="3"/>
        <v>24625</v>
      </c>
      <c r="AU10" s="56">
        <f t="shared" si="4"/>
        <v>985</v>
      </c>
      <c r="AV10" s="53">
        <f t="shared" si="5"/>
        <v>25</v>
      </c>
      <c r="AW10" s="53">
        <f t="shared" si="6"/>
        <v>7</v>
      </c>
      <c r="AX10" s="53">
        <f t="shared" si="7"/>
        <v>8</v>
      </c>
      <c r="AY10" s="53">
        <f t="shared" si="8"/>
        <v>10</v>
      </c>
      <c r="AZ10" s="57">
        <f t="shared" si="9"/>
        <v>22</v>
      </c>
      <c r="BD10" s="12"/>
      <c r="BE10" s="12"/>
      <c r="BF10" s="12"/>
      <c r="BG10" s="12"/>
    </row>
    <row r="11" spans="1:59" x14ac:dyDescent="0.2">
      <c r="A11" s="11">
        <f t="shared" si="10"/>
        <v>7</v>
      </c>
      <c r="B11" s="32" t="s">
        <v>73</v>
      </c>
      <c r="C11" s="32">
        <v>1088</v>
      </c>
      <c r="D11" s="33" t="s">
        <v>108</v>
      </c>
      <c r="E11" s="7"/>
      <c r="F11" s="7">
        <v>375</v>
      </c>
      <c r="G11" s="7">
        <v>375</v>
      </c>
      <c r="H11" s="7"/>
      <c r="I11" s="7">
        <v>375</v>
      </c>
      <c r="J11" s="7"/>
      <c r="K11" s="33">
        <v>1875</v>
      </c>
      <c r="L11" s="34"/>
      <c r="M11" s="7">
        <v>275</v>
      </c>
      <c r="N11" s="7"/>
      <c r="O11" s="7">
        <v>1875</v>
      </c>
      <c r="P11" s="7"/>
      <c r="Q11" s="7">
        <v>1775</v>
      </c>
      <c r="R11" s="7"/>
      <c r="S11" s="33">
        <v>1025</v>
      </c>
      <c r="T11" s="11"/>
      <c r="U11" s="7">
        <v>1075</v>
      </c>
      <c r="V11" s="7">
        <v>1825</v>
      </c>
      <c r="W11" s="31"/>
      <c r="X11" s="7">
        <v>1075</v>
      </c>
      <c r="Y11" s="7"/>
      <c r="Z11" s="7">
        <v>325</v>
      </c>
      <c r="AB11" s="12">
        <v>1125</v>
      </c>
      <c r="AC11" s="11"/>
      <c r="AD11" s="7">
        <v>375</v>
      </c>
      <c r="AE11" s="7"/>
      <c r="AF11" s="7"/>
      <c r="AG11" s="7"/>
      <c r="AH11" s="53">
        <v>1825</v>
      </c>
      <c r="AI11" s="33">
        <v>1775</v>
      </c>
      <c r="AJ11" s="64">
        <v>1775</v>
      </c>
      <c r="AK11" s="87"/>
      <c r="AL11" s="23">
        <v>275</v>
      </c>
      <c r="AM11" s="23"/>
      <c r="AN11" s="23"/>
      <c r="AO11" s="23">
        <v>1125</v>
      </c>
      <c r="AP11" s="23">
        <v>1775</v>
      </c>
      <c r="AQ11" s="23">
        <v>1775</v>
      </c>
      <c r="AR11" s="23"/>
      <c r="AS11" s="90"/>
      <c r="AT11" s="25">
        <f t="shared" si="3"/>
        <v>24075</v>
      </c>
      <c r="AU11" s="26">
        <f t="shared" si="4"/>
        <v>1146.4285714285713</v>
      </c>
      <c r="AV11" s="23">
        <f t="shared" si="5"/>
        <v>21</v>
      </c>
      <c r="AW11" s="23">
        <f t="shared" si="6"/>
        <v>9</v>
      </c>
      <c r="AX11" s="23">
        <f t="shared" si="7"/>
        <v>5</v>
      </c>
      <c r="AY11" s="23">
        <f t="shared" si="8"/>
        <v>7</v>
      </c>
      <c r="AZ11" s="57">
        <f t="shared" si="9"/>
        <v>23</v>
      </c>
      <c r="BD11" s="12"/>
      <c r="BE11" s="12"/>
      <c r="BF11" s="12"/>
      <c r="BG11" s="12"/>
    </row>
    <row r="12" spans="1:59" x14ac:dyDescent="0.2">
      <c r="A12" s="11">
        <f t="shared" si="10"/>
        <v>8</v>
      </c>
      <c r="B12" s="32" t="s">
        <v>73</v>
      </c>
      <c r="C12" s="32">
        <v>968</v>
      </c>
      <c r="D12" s="33" t="s">
        <v>40</v>
      </c>
      <c r="E12" s="7">
        <v>1775</v>
      </c>
      <c r="F12" s="7"/>
      <c r="G12" s="7">
        <v>925</v>
      </c>
      <c r="H12" s="7">
        <v>375</v>
      </c>
      <c r="I12" s="7"/>
      <c r="J12" s="7"/>
      <c r="K12" s="33">
        <v>1775</v>
      </c>
      <c r="L12" s="34"/>
      <c r="M12" s="7">
        <v>1775</v>
      </c>
      <c r="N12" s="7">
        <v>1025</v>
      </c>
      <c r="O12" s="7"/>
      <c r="P12" s="7">
        <v>375</v>
      </c>
      <c r="Q12" s="7">
        <v>1125</v>
      </c>
      <c r="R12" s="7"/>
      <c r="S12" s="33"/>
      <c r="T12" s="11"/>
      <c r="U12" s="12">
        <v>1075</v>
      </c>
      <c r="V12" s="7">
        <v>1775</v>
      </c>
      <c r="W12" s="31"/>
      <c r="X12" s="12">
        <v>1025</v>
      </c>
      <c r="Y12" s="7">
        <v>1025</v>
      </c>
      <c r="Z12" s="7"/>
      <c r="AB12" s="12">
        <v>1025</v>
      </c>
      <c r="AC12" s="11"/>
      <c r="AD12" s="7">
        <v>1825</v>
      </c>
      <c r="AE12" s="7">
        <v>1775</v>
      </c>
      <c r="AF12" s="7">
        <v>1075</v>
      </c>
      <c r="AG12" s="7">
        <v>375</v>
      </c>
      <c r="AH12" s="53">
        <v>1075</v>
      </c>
      <c r="AI12" s="7">
        <v>1025</v>
      </c>
      <c r="AJ12" s="64">
        <v>375</v>
      </c>
      <c r="AK12" s="87"/>
      <c r="AL12" s="23">
        <v>375</v>
      </c>
      <c r="AM12" s="23">
        <v>925</v>
      </c>
      <c r="AN12" s="23"/>
      <c r="AO12" s="23"/>
      <c r="AP12" s="23"/>
      <c r="AQ12" s="23"/>
      <c r="AR12" s="23"/>
      <c r="AS12" s="90"/>
      <c r="AT12" s="55">
        <f t="shared" si="3"/>
        <v>23900</v>
      </c>
      <c r="AU12" s="56">
        <f t="shared" si="4"/>
        <v>1086.3636363636363</v>
      </c>
      <c r="AV12" s="53">
        <f t="shared" si="5"/>
        <v>22</v>
      </c>
      <c r="AW12" s="53">
        <f t="shared" si="6"/>
        <v>6</v>
      </c>
      <c r="AX12" s="53">
        <f t="shared" si="7"/>
        <v>11</v>
      </c>
      <c r="AY12" s="53">
        <f t="shared" si="8"/>
        <v>5</v>
      </c>
      <c r="AZ12" s="57">
        <f t="shared" si="9"/>
        <v>23</v>
      </c>
      <c r="BD12" s="12"/>
      <c r="BE12" s="12"/>
      <c r="BF12" s="12"/>
      <c r="BG12" s="12"/>
    </row>
    <row r="13" spans="1:59" x14ac:dyDescent="0.2">
      <c r="A13" s="11">
        <f t="shared" si="10"/>
        <v>9</v>
      </c>
      <c r="B13" s="32" t="s">
        <v>73</v>
      </c>
      <c r="C13" s="32">
        <v>676</v>
      </c>
      <c r="D13" s="33" t="s">
        <v>131</v>
      </c>
      <c r="E13" s="7">
        <v>375</v>
      </c>
      <c r="F13" s="7">
        <v>1025</v>
      </c>
      <c r="G13" s="7">
        <v>1125</v>
      </c>
      <c r="H13" s="7">
        <v>1025</v>
      </c>
      <c r="I13" s="7"/>
      <c r="J13" s="7">
        <v>1025</v>
      </c>
      <c r="K13" s="33">
        <v>375</v>
      </c>
      <c r="L13" s="34">
        <v>375</v>
      </c>
      <c r="M13" s="7"/>
      <c r="N13" s="7"/>
      <c r="O13" s="7">
        <v>375</v>
      </c>
      <c r="P13" s="7">
        <v>1675</v>
      </c>
      <c r="Q13" s="7"/>
      <c r="R13" s="7">
        <v>275</v>
      </c>
      <c r="S13" s="33">
        <v>1025</v>
      </c>
      <c r="T13" s="11">
        <v>325</v>
      </c>
      <c r="U13" s="7"/>
      <c r="V13" s="7">
        <v>1075</v>
      </c>
      <c r="W13" s="31"/>
      <c r="X13" s="7">
        <v>1075</v>
      </c>
      <c r="Y13" s="12"/>
      <c r="Z13" s="12">
        <v>275</v>
      </c>
      <c r="AA13" s="7"/>
      <c r="AB13" s="12">
        <v>1775</v>
      </c>
      <c r="AC13" s="34">
        <v>375</v>
      </c>
      <c r="AD13" s="7"/>
      <c r="AE13" s="7">
        <v>1775</v>
      </c>
      <c r="AF13" s="7">
        <v>1775</v>
      </c>
      <c r="AG13" s="7">
        <v>1775</v>
      </c>
      <c r="AH13" s="53">
        <v>1775</v>
      </c>
      <c r="AI13" s="24"/>
      <c r="AJ13" s="64"/>
      <c r="AK13" s="87"/>
      <c r="AL13" s="23">
        <v>375</v>
      </c>
      <c r="AM13" s="23">
        <v>1675</v>
      </c>
      <c r="AN13" s="23">
        <v>275</v>
      </c>
      <c r="AO13" s="23"/>
      <c r="AP13" s="23"/>
      <c r="AQ13" s="23">
        <v>275</v>
      </c>
      <c r="AR13" s="23"/>
      <c r="AS13" s="90"/>
      <c r="AT13" s="25">
        <f t="shared" si="3"/>
        <v>23275</v>
      </c>
      <c r="AU13" s="26">
        <f t="shared" si="4"/>
        <v>931</v>
      </c>
      <c r="AV13" s="23">
        <f t="shared" si="5"/>
        <v>25</v>
      </c>
      <c r="AW13" s="23">
        <f t="shared" si="6"/>
        <v>7</v>
      </c>
      <c r="AX13" s="23">
        <f t="shared" si="7"/>
        <v>7</v>
      </c>
      <c r="AY13" s="23">
        <f t="shared" si="8"/>
        <v>11</v>
      </c>
      <c r="AZ13" s="57">
        <f t="shared" si="9"/>
        <v>21</v>
      </c>
      <c r="BD13" s="12"/>
      <c r="BE13" s="12"/>
      <c r="BF13" s="12"/>
      <c r="BG13" s="12"/>
    </row>
    <row r="14" spans="1:59" x14ac:dyDescent="0.2">
      <c r="A14" s="11">
        <f t="shared" si="10"/>
        <v>10</v>
      </c>
      <c r="B14" s="32" t="s">
        <v>73</v>
      </c>
      <c r="C14" s="32">
        <v>879</v>
      </c>
      <c r="D14" s="33" t="s">
        <v>125</v>
      </c>
      <c r="E14" s="7"/>
      <c r="F14" s="7"/>
      <c r="G14" s="7">
        <v>275</v>
      </c>
      <c r="H14" s="7">
        <v>1675</v>
      </c>
      <c r="I14" s="7">
        <v>1125</v>
      </c>
      <c r="J14" s="7">
        <v>1025</v>
      </c>
      <c r="K14" s="33">
        <v>375</v>
      </c>
      <c r="L14" s="34"/>
      <c r="M14" s="7"/>
      <c r="N14" s="7">
        <v>275</v>
      </c>
      <c r="O14" s="7">
        <v>1025</v>
      </c>
      <c r="P14" s="7">
        <v>375</v>
      </c>
      <c r="Q14" s="7">
        <v>1675</v>
      </c>
      <c r="R14" s="7"/>
      <c r="S14" s="33"/>
      <c r="T14" s="11">
        <v>1025</v>
      </c>
      <c r="U14" s="7">
        <v>325</v>
      </c>
      <c r="V14" s="7">
        <v>1875</v>
      </c>
      <c r="W14" s="31"/>
      <c r="X14" s="12"/>
      <c r="Y14" s="12"/>
      <c r="Z14" s="12"/>
      <c r="AB14" s="12">
        <v>1775</v>
      </c>
      <c r="AC14" s="34">
        <v>375</v>
      </c>
      <c r="AD14" s="12"/>
      <c r="AE14" s="7"/>
      <c r="AF14" s="12"/>
      <c r="AG14" s="12">
        <v>1775</v>
      </c>
      <c r="AH14" s="53">
        <v>375</v>
      </c>
      <c r="AI14" s="5">
        <v>1775</v>
      </c>
      <c r="AJ14" s="64"/>
      <c r="AK14" s="87"/>
      <c r="AL14" s="23">
        <v>1025</v>
      </c>
      <c r="AM14" s="23">
        <v>925</v>
      </c>
      <c r="AN14" s="23">
        <v>1775</v>
      </c>
      <c r="AO14" s="23">
        <v>275</v>
      </c>
      <c r="AP14" s="23">
        <v>275</v>
      </c>
      <c r="AQ14" s="23"/>
      <c r="AR14" s="23"/>
      <c r="AS14" s="90"/>
      <c r="AT14" s="55">
        <f t="shared" si="3"/>
        <v>21400</v>
      </c>
      <c r="AU14" s="56">
        <f t="shared" si="4"/>
        <v>972.72727272727275</v>
      </c>
      <c r="AV14" s="53">
        <f t="shared" si="5"/>
        <v>22</v>
      </c>
      <c r="AW14" s="53">
        <f t="shared" si="6"/>
        <v>7</v>
      </c>
      <c r="AX14" s="53">
        <f t="shared" si="7"/>
        <v>6</v>
      </c>
      <c r="AY14" s="53">
        <f t="shared" si="8"/>
        <v>9</v>
      </c>
      <c r="AZ14" s="24">
        <f t="shared" si="9"/>
        <v>20</v>
      </c>
      <c r="BD14" s="12"/>
      <c r="BE14" s="12"/>
      <c r="BF14" s="12"/>
      <c r="BG14" s="12"/>
    </row>
    <row r="15" spans="1:59" x14ac:dyDescent="0.2">
      <c r="A15" s="11">
        <f t="shared" si="10"/>
        <v>11</v>
      </c>
      <c r="B15" s="32" t="s">
        <v>152</v>
      </c>
      <c r="C15" s="32">
        <v>1356</v>
      </c>
      <c r="D15" s="33" t="s">
        <v>30</v>
      </c>
      <c r="E15" s="7"/>
      <c r="F15" s="7"/>
      <c r="G15" s="7">
        <v>1875</v>
      </c>
      <c r="H15" s="7">
        <v>1875</v>
      </c>
      <c r="I15" s="7"/>
      <c r="J15" s="7"/>
      <c r="K15" s="33">
        <v>1125</v>
      </c>
      <c r="L15" s="34"/>
      <c r="M15" s="7"/>
      <c r="N15" s="7">
        <v>1875</v>
      </c>
      <c r="O15" s="7">
        <v>275</v>
      </c>
      <c r="P15" s="7">
        <v>1875</v>
      </c>
      <c r="Q15" s="7"/>
      <c r="R15" s="7">
        <v>275</v>
      </c>
      <c r="S15" s="33">
        <v>1025</v>
      </c>
      <c r="T15" s="11"/>
      <c r="U15" s="12"/>
      <c r="V15" s="7">
        <v>1875</v>
      </c>
      <c r="W15" s="31"/>
      <c r="X15" s="12"/>
      <c r="Y15" s="12">
        <v>1875</v>
      </c>
      <c r="Z15" s="12">
        <v>1775</v>
      </c>
      <c r="AB15" s="12"/>
      <c r="AC15" s="11"/>
      <c r="AD15" s="12">
        <v>1825</v>
      </c>
      <c r="AE15" s="7"/>
      <c r="AF15" s="7"/>
      <c r="AG15" s="7">
        <v>1875</v>
      </c>
      <c r="AH15" s="53">
        <v>375</v>
      </c>
      <c r="AI15" s="33"/>
      <c r="AJ15" s="64"/>
      <c r="AK15" s="87"/>
      <c r="AL15" s="23">
        <v>375</v>
      </c>
      <c r="AM15" s="23"/>
      <c r="AN15" s="23">
        <v>1125</v>
      </c>
      <c r="AO15" s="23"/>
      <c r="AP15" s="23"/>
      <c r="AQ15" s="23"/>
      <c r="AR15" s="23"/>
      <c r="AS15" s="90"/>
      <c r="AT15" s="55">
        <f t="shared" si="3"/>
        <v>21300</v>
      </c>
      <c r="AU15" s="56">
        <f t="shared" si="4"/>
        <v>1331.25</v>
      </c>
      <c r="AV15" s="53">
        <f t="shared" si="5"/>
        <v>16</v>
      </c>
      <c r="AW15" s="53">
        <f t="shared" si="6"/>
        <v>9</v>
      </c>
      <c r="AX15" s="53">
        <f t="shared" si="7"/>
        <v>3</v>
      </c>
      <c r="AY15" s="53">
        <f t="shared" si="8"/>
        <v>4</v>
      </c>
      <c r="AZ15" s="57">
        <f t="shared" si="9"/>
        <v>21</v>
      </c>
      <c r="BD15" s="12"/>
      <c r="BE15" s="12"/>
      <c r="BF15" s="12"/>
      <c r="BG15" s="12"/>
    </row>
    <row r="16" spans="1:59" x14ac:dyDescent="0.2">
      <c r="A16" s="11">
        <f t="shared" si="10"/>
        <v>12</v>
      </c>
      <c r="B16" s="32" t="s">
        <v>73</v>
      </c>
      <c r="C16" s="32">
        <v>1103</v>
      </c>
      <c r="D16" s="33" t="s">
        <v>34</v>
      </c>
      <c r="E16" s="7">
        <v>375</v>
      </c>
      <c r="F16" s="7"/>
      <c r="G16" s="7">
        <v>1775</v>
      </c>
      <c r="H16" s="7"/>
      <c r="I16" s="7"/>
      <c r="J16" s="7">
        <v>1125</v>
      </c>
      <c r="K16" s="33">
        <v>275</v>
      </c>
      <c r="L16" s="34"/>
      <c r="M16" s="7"/>
      <c r="N16" s="7"/>
      <c r="O16" s="7">
        <v>1025</v>
      </c>
      <c r="P16" s="7"/>
      <c r="Q16" s="7">
        <v>1025</v>
      </c>
      <c r="R16" s="7"/>
      <c r="S16" s="33"/>
      <c r="T16" s="11">
        <v>1875</v>
      </c>
      <c r="U16" s="12"/>
      <c r="V16" s="7">
        <v>1075</v>
      </c>
      <c r="W16" s="31"/>
      <c r="X16" s="12">
        <v>375</v>
      </c>
      <c r="Y16" s="7"/>
      <c r="Z16" s="12">
        <v>1825</v>
      </c>
      <c r="AB16" s="12"/>
      <c r="AC16" s="11"/>
      <c r="AD16" s="12">
        <v>1075</v>
      </c>
      <c r="AE16" s="12"/>
      <c r="AF16" s="7"/>
      <c r="AG16" s="7"/>
      <c r="AH16" s="23">
        <v>1775</v>
      </c>
      <c r="AI16" s="24">
        <v>1825</v>
      </c>
      <c r="AJ16" s="64"/>
      <c r="AK16" s="87"/>
      <c r="AL16" s="23">
        <v>1125</v>
      </c>
      <c r="AM16" s="23">
        <v>1875</v>
      </c>
      <c r="AN16" s="23"/>
      <c r="AO16" s="23">
        <v>1675</v>
      </c>
      <c r="AP16" s="23"/>
      <c r="AQ16" s="23">
        <v>375</v>
      </c>
      <c r="AR16" s="23"/>
      <c r="AS16" s="90"/>
      <c r="AT16" s="55">
        <f t="shared" si="3"/>
        <v>20475</v>
      </c>
      <c r="AU16" s="56">
        <f t="shared" si="4"/>
        <v>1204.4117647058824</v>
      </c>
      <c r="AV16" s="53">
        <f t="shared" si="5"/>
        <v>17</v>
      </c>
      <c r="AW16" s="53">
        <f t="shared" si="6"/>
        <v>7</v>
      </c>
      <c r="AX16" s="53">
        <f t="shared" si="7"/>
        <v>6</v>
      </c>
      <c r="AY16" s="53">
        <f t="shared" si="8"/>
        <v>4</v>
      </c>
      <c r="AZ16" s="57">
        <f t="shared" si="9"/>
        <v>20</v>
      </c>
      <c r="BD16" s="12"/>
      <c r="BE16" s="12"/>
      <c r="BF16" s="12"/>
      <c r="BG16" s="12"/>
    </row>
    <row r="17" spans="1:52" x14ac:dyDescent="0.2">
      <c r="A17" s="11">
        <f t="shared" si="10"/>
        <v>13</v>
      </c>
      <c r="B17" s="32" t="s">
        <v>73</v>
      </c>
      <c r="C17" s="32">
        <v>1004</v>
      </c>
      <c r="D17" s="33" t="s">
        <v>44</v>
      </c>
      <c r="E17" s="7"/>
      <c r="F17" s="7"/>
      <c r="G17" s="7"/>
      <c r="H17" s="7"/>
      <c r="I17" s="7">
        <v>1675</v>
      </c>
      <c r="J17" s="7">
        <v>375</v>
      </c>
      <c r="K17" s="33"/>
      <c r="L17" s="34">
        <v>1775</v>
      </c>
      <c r="M17" s="7">
        <v>275</v>
      </c>
      <c r="N17" s="7"/>
      <c r="O17" s="7"/>
      <c r="P17" s="7"/>
      <c r="Q17" s="7"/>
      <c r="R17" s="7">
        <v>1775</v>
      </c>
      <c r="S17" s="33">
        <v>1875</v>
      </c>
      <c r="T17" s="11"/>
      <c r="U17" s="7"/>
      <c r="V17" s="7">
        <v>325</v>
      </c>
      <c r="W17" s="31"/>
      <c r="X17" s="12"/>
      <c r="Y17" s="12">
        <v>375</v>
      </c>
      <c r="Z17" s="12">
        <v>375</v>
      </c>
      <c r="AB17" s="12"/>
      <c r="AC17" s="11">
        <v>1825</v>
      </c>
      <c r="AD17" s="7">
        <v>1075</v>
      </c>
      <c r="AE17" s="7"/>
      <c r="AF17" s="7">
        <v>1075</v>
      </c>
      <c r="AG17" s="7">
        <v>1125</v>
      </c>
      <c r="AH17" s="53"/>
      <c r="AI17" s="33">
        <v>1025</v>
      </c>
      <c r="AJ17" s="64">
        <v>275</v>
      </c>
      <c r="AK17" s="87"/>
      <c r="AL17" s="23">
        <v>925</v>
      </c>
      <c r="AM17" s="23">
        <v>375</v>
      </c>
      <c r="AN17" s="23"/>
      <c r="AO17" s="23"/>
      <c r="AP17" s="23">
        <v>1675</v>
      </c>
      <c r="AQ17" s="23">
        <v>925</v>
      </c>
      <c r="AR17" s="23"/>
      <c r="AS17" s="90"/>
      <c r="AT17" s="55">
        <f t="shared" si="3"/>
        <v>19125</v>
      </c>
      <c r="AU17" s="56">
        <f t="shared" si="4"/>
        <v>1006.578947368421</v>
      </c>
      <c r="AV17" s="53">
        <f t="shared" si="5"/>
        <v>19</v>
      </c>
      <c r="AW17" s="53">
        <f t="shared" si="6"/>
        <v>6</v>
      </c>
      <c r="AX17" s="53">
        <f t="shared" si="7"/>
        <v>6</v>
      </c>
      <c r="AY17" s="53">
        <f t="shared" si="8"/>
        <v>7</v>
      </c>
      <c r="AZ17" s="57">
        <f t="shared" si="9"/>
        <v>18</v>
      </c>
    </row>
    <row r="18" spans="1:52" x14ac:dyDescent="0.2">
      <c r="A18" s="11">
        <f t="shared" si="10"/>
        <v>14</v>
      </c>
      <c r="B18" s="32" t="s">
        <v>73</v>
      </c>
      <c r="C18" s="32">
        <v>784</v>
      </c>
      <c r="D18" s="33" t="s">
        <v>132</v>
      </c>
      <c r="E18" s="7">
        <v>375</v>
      </c>
      <c r="F18" s="7">
        <v>1025</v>
      </c>
      <c r="G18" s="7">
        <v>375</v>
      </c>
      <c r="H18" s="7">
        <v>1125</v>
      </c>
      <c r="I18" s="7"/>
      <c r="J18" s="7">
        <v>375</v>
      </c>
      <c r="K18" s="33">
        <v>1775</v>
      </c>
      <c r="L18" s="34">
        <v>275</v>
      </c>
      <c r="M18" s="7">
        <v>1775</v>
      </c>
      <c r="N18" s="7">
        <v>375</v>
      </c>
      <c r="O18" s="7">
        <v>1025</v>
      </c>
      <c r="P18" s="7"/>
      <c r="Q18" s="7">
        <v>275</v>
      </c>
      <c r="R18" s="7"/>
      <c r="S18" s="33">
        <v>375</v>
      </c>
      <c r="T18" s="11">
        <v>325</v>
      </c>
      <c r="U18" s="7"/>
      <c r="V18" s="7">
        <v>325</v>
      </c>
      <c r="W18" s="31"/>
      <c r="X18" s="12"/>
      <c r="Y18" s="12"/>
      <c r="Z18" s="12"/>
      <c r="AB18" s="12">
        <v>325</v>
      </c>
      <c r="AC18" s="11">
        <v>1075</v>
      </c>
      <c r="AD18" s="12">
        <v>1775</v>
      </c>
      <c r="AE18" s="7">
        <v>325</v>
      </c>
      <c r="AF18" s="7">
        <v>325</v>
      </c>
      <c r="AG18" s="12"/>
      <c r="AH18" s="53">
        <v>1125</v>
      </c>
      <c r="AI18" s="33">
        <v>325</v>
      </c>
      <c r="AJ18" s="64">
        <v>375</v>
      </c>
      <c r="AK18" s="87"/>
      <c r="AL18" s="23">
        <v>1125</v>
      </c>
      <c r="AM18" s="23"/>
      <c r="AN18" s="23">
        <v>375</v>
      </c>
      <c r="AO18" s="23"/>
      <c r="AP18" s="23">
        <v>1675</v>
      </c>
      <c r="AQ18" s="23"/>
      <c r="AR18" s="23"/>
      <c r="AS18" s="90"/>
      <c r="AT18" s="25">
        <f t="shared" si="3"/>
        <v>18625</v>
      </c>
      <c r="AU18" s="26">
        <f t="shared" si="4"/>
        <v>745</v>
      </c>
      <c r="AV18" s="23">
        <f t="shared" si="5"/>
        <v>25</v>
      </c>
      <c r="AW18" s="23">
        <f t="shared" si="6"/>
        <v>4</v>
      </c>
      <c r="AX18" s="23">
        <f t="shared" si="7"/>
        <v>6</v>
      </c>
      <c r="AY18" s="23">
        <f t="shared" si="8"/>
        <v>15</v>
      </c>
      <c r="AZ18" s="24">
        <f t="shared" si="9"/>
        <v>14</v>
      </c>
    </row>
    <row r="19" spans="1:52" x14ac:dyDescent="0.2">
      <c r="A19" s="11">
        <f t="shared" si="10"/>
        <v>15</v>
      </c>
      <c r="B19" s="32" t="s">
        <v>73</v>
      </c>
      <c r="C19" s="32">
        <v>1027</v>
      </c>
      <c r="D19" s="33" t="s">
        <v>38</v>
      </c>
      <c r="E19" s="7">
        <v>925</v>
      </c>
      <c r="F19" s="7"/>
      <c r="G19" s="7"/>
      <c r="H19" s="7"/>
      <c r="I19" s="7"/>
      <c r="J19" s="7"/>
      <c r="K19" s="33">
        <v>275</v>
      </c>
      <c r="L19" s="34">
        <v>275</v>
      </c>
      <c r="M19" s="7"/>
      <c r="N19" s="7">
        <v>925</v>
      </c>
      <c r="O19" s="7">
        <v>1125</v>
      </c>
      <c r="P19" s="7"/>
      <c r="Q19" s="7"/>
      <c r="R19" s="7">
        <v>1775</v>
      </c>
      <c r="S19" s="33"/>
      <c r="T19" s="11">
        <v>375</v>
      </c>
      <c r="U19" s="7"/>
      <c r="V19" s="7">
        <v>1075</v>
      </c>
      <c r="W19" s="31"/>
      <c r="X19" s="12">
        <v>1775</v>
      </c>
      <c r="Y19" s="7"/>
      <c r="Z19" s="12">
        <v>1025</v>
      </c>
      <c r="AB19" s="12">
        <v>1075</v>
      </c>
      <c r="AC19" s="11"/>
      <c r="AD19" s="12">
        <v>1025</v>
      </c>
      <c r="AE19" s="7">
        <v>1775</v>
      </c>
      <c r="AF19" s="7"/>
      <c r="AG19" s="7"/>
      <c r="AH19" s="53">
        <v>1025</v>
      </c>
      <c r="AI19" s="33"/>
      <c r="AJ19" s="64"/>
      <c r="AK19" s="87"/>
      <c r="AL19" s="23">
        <v>1775</v>
      </c>
      <c r="AM19" s="23"/>
      <c r="AN19" s="23"/>
      <c r="AO19" s="23"/>
      <c r="AP19" s="23">
        <v>925</v>
      </c>
      <c r="AQ19" s="23">
        <v>375</v>
      </c>
      <c r="AR19" s="23"/>
      <c r="AS19" s="90"/>
      <c r="AT19" s="25">
        <f t="shared" si="3"/>
        <v>17525</v>
      </c>
      <c r="AU19" s="26">
        <f t="shared" si="4"/>
        <v>1030.8823529411766</v>
      </c>
      <c r="AV19" s="23">
        <f t="shared" si="5"/>
        <v>17</v>
      </c>
      <c r="AW19" s="23">
        <f t="shared" si="6"/>
        <v>4</v>
      </c>
      <c r="AX19" s="23">
        <f t="shared" si="7"/>
        <v>9</v>
      </c>
      <c r="AY19" s="23">
        <f t="shared" si="8"/>
        <v>4</v>
      </c>
      <c r="AZ19" s="57">
        <f t="shared" si="9"/>
        <v>17</v>
      </c>
    </row>
    <row r="20" spans="1:52" x14ac:dyDescent="0.2">
      <c r="A20" s="11">
        <f t="shared" si="10"/>
        <v>16</v>
      </c>
      <c r="B20" s="32" t="s">
        <v>73</v>
      </c>
      <c r="C20" s="32">
        <v>987</v>
      </c>
      <c r="D20" s="33" t="s">
        <v>36</v>
      </c>
      <c r="E20" s="7"/>
      <c r="F20" s="7"/>
      <c r="G20" s="7"/>
      <c r="H20" s="7"/>
      <c r="I20" s="7"/>
      <c r="J20" s="7">
        <v>375</v>
      </c>
      <c r="K20" s="33">
        <v>375</v>
      </c>
      <c r="L20" s="34">
        <v>1125</v>
      </c>
      <c r="M20" s="7">
        <v>375</v>
      </c>
      <c r="N20" s="7">
        <v>1775</v>
      </c>
      <c r="O20" s="7">
        <v>375</v>
      </c>
      <c r="P20" s="7"/>
      <c r="Q20" s="7">
        <v>1125</v>
      </c>
      <c r="R20" s="7"/>
      <c r="S20" s="33">
        <v>275</v>
      </c>
      <c r="T20" s="11"/>
      <c r="U20" s="7"/>
      <c r="V20" s="7"/>
      <c r="W20" s="31"/>
      <c r="X20" s="12"/>
      <c r="Y20" s="7">
        <v>1075</v>
      </c>
      <c r="Z20" s="12">
        <v>375</v>
      </c>
      <c r="AB20" s="12">
        <v>1075</v>
      </c>
      <c r="AC20" s="11"/>
      <c r="AD20" s="7">
        <v>1875</v>
      </c>
      <c r="AE20" s="7">
        <v>325</v>
      </c>
      <c r="AF20" s="7"/>
      <c r="AG20" s="7">
        <v>275</v>
      </c>
      <c r="AH20" s="53">
        <v>325</v>
      </c>
      <c r="AI20" s="33"/>
      <c r="AJ20" s="64"/>
      <c r="AK20" s="87"/>
      <c r="AL20" s="23">
        <v>1775</v>
      </c>
      <c r="AM20" s="23">
        <v>375</v>
      </c>
      <c r="AN20" s="23"/>
      <c r="AO20" s="23">
        <v>1675</v>
      </c>
      <c r="AP20" s="23">
        <v>375</v>
      </c>
      <c r="AQ20" s="23">
        <v>1025</v>
      </c>
      <c r="AR20" s="23"/>
      <c r="AS20" s="90"/>
      <c r="AT20" s="55">
        <f t="shared" si="3"/>
        <v>16350</v>
      </c>
      <c r="AU20" s="56">
        <f t="shared" si="4"/>
        <v>817.5</v>
      </c>
      <c r="AV20" s="53">
        <f t="shared" si="5"/>
        <v>20</v>
      </c>
      <c r="AW20" s="53">
        <f t="shared" si="6"/>
        <v>4</v>
      </c>
      <c r="AX20" s="53">
        <f t="shared" si="7"/>
        <v>5</v>
      </c>
      <c r="AY20" s="53">
        <f t="shared" si="8"/>
        <v>11</v>
      </c>
      <c r="AZ20" s="57">
        <f t="shared" si="9"/>
        <v>13</v>
      </c>
    </row>
    <row r="21" spans="1:52" x14ac:dyDescent="0.2">
      <c r="A21" s="11">
        <f t="shared" si="10"/>
        <v>17</v>
      </c>
      <c r="B21" s="32" t="s">
        <v>73</v>
      </c>
      <c r="C21" s="32">
        <v>943</v>
      </c>
      <c r="D21" s="33" t="s">
        <v>120</v>
      </c>
      <c r="E21" s="7"/>
      <c r="F21" s="7">
        <v>1125</v>
      </c>
      <c r="G21" s="7">
        <v>1775</v>
      </c>
      <c r="H21" s="7">
        <v>375</v>
      </c>
      <c r="I21" s="7"/>
      <c r="J21" s="7"/>
      <c r="K21" s="33">
        <v>1875</v>
      </c>
      <c r="L21" s="34">
        <v>1775</v>
      </c>
      <c r="M21" s="7"/>
      <c r="N21" s="7">
        <v>275</v>
      </c>
      <c r="O21" s="7"/>
      <c r="P21" s="7"/>
      <c r="Q21" s="7"/>
      <c r="R21" s="7"/>
      <c r="S21" s="33">
        <v>275</v>
      </c>
      <c r="T21" s="11">
        <v>1825</v>
      </c>
      <c r="U21" s="12"/>
      <c r="V21" s="7">
        <v>325</v>
      </c>
      <c r="W21" s="31"/>
      <c r="X21" s="12"/>
      <c r="Y21" s="12"/>
      <c r="Z21" s="7">
        <v>1025</v>
      </c>
      <c r="AB21" s="12">
        <v>325</v>
      </c>
      <c r="AC21" s="11">
        <v>375</v>
      </c>
      <c r="AD21" s="12"/>
      <c r="AE21" s="7">
        <v>375</v>
      </c>
      <c r="AF21" s="7">
        <v>1825</v>
      </c>
      <c r="AG21" s="7"/>
      <c r="AH21" s="53"/>
      <c r="AI21" s="33"/>
      <c r="AJ21" s="64"/>
      <c r="AK21" s="87"/>
      <c r="AL21" s="23"/>
      <c r="AM21" s="23"/>
      <c r="AN21" s="23">
        <v>1125</v>
      </c>
      <c r="AO21" s="23"/>
      <c r="AP21" s="23"/>
      <c r="AQ21" s="23"/>
      <c r="AR21" s="23"/>
      <c r="AS21" s="90"/>
      <c r="AT21" s="25">
        <f t="shared" si="3"/>
        <v>14675</v>
      </c>
      <c r="AU21" s="26">
        <f t="shared" si="4"/>
        <v>978.33333333333337</v>
      </c>
      <c r="AV21" s="23">
        <f t="shared" si="5"/>
        <v>15</v>
      </c>
      <c r="AW21" s="23">
        <f t="shared" si="6"/>
        <v>5</v>
      </c>
      <c r="AX21" s="23">
        <f t="shared" si="7"/>
        <v>3</v>
      </c>
      <c r="AY21" s="23">
        <f t="shared" si="8"/>
        <v>7</v>
      </c>
      <c r="AZ21" s="24">
        <f t="shared" si="9"/>
        <v>13</v>
      </c>
    </row>
    <row r="22" spans="1:52" x14ac:dyDescent="0.2">
      <c r="A22" s="11">
        <f t="shared" si="10"/>
        <v>18</v>
      </c>
      <c r="B22" s="32" t="s">
        <v>73</v>
      </c>
      <c r="C22" s="32"/>
      <c r="D22" s="33" t="s">
        <v>143</v>
      </c>
      <c r="E22" s="7"/>
      <c r="F22" s="7">
        <v>975</v>
      </c>
      <c r="G22" s="7"/>
      <c r="H22" s="7">
        <v>1025</v>
      </c>
      <c r="I22" s="7">
        <v>275</v>
      </c>
      <c r="J22" s="7"/>
      <c r="K22" s="33"/>
      <c r="L22" s="34"/>
      <c r="M22" s="7">
        <v>925</v>
      </c>
      <c r="N22" s="7">
        <v>1025</v>
      </c>
      <c r="O22" s="7"/>
      <c r="P22" s="7">
        <v>275</v>
      </c>
      <c r="Q22" s="7"/>
      <c r="R22" s="7"/>
      <c r="S22" s="33"/>
      <c r="T22" s="11">
        <v>1075</v>
      </c>
      <c r="U22" s="12"/>
      <c r="V22" s="7">
        <v>1075</v>
      </c>
      <c r="W22" s="31"/>
      <c r="X22" s="12">
        <v>1825</v>
      </c>
      <c r="Y22" s="7"/>
      <c r="Z22" s="7"/>
      <c r="AB22" s="12">
        <v>275</v>
      </c>
      <c r="AC22" s="11">
        <v>1075</v>
      </c>
      <c r="AD22" s="7"/>
      <c r="AE22" s="7">
        <v>275</v>
      </c>
      <c r="AF22" s="12"/>
      <c r="AG22" s="7">
        <v>325</v>
      </c>
      <c r="AH22" s="53">
        <v>275</v>
      </c>
      <c r="AI22" s="33"/>
      <c r="AJ22" s="64">
        <v>1675</v>
      </c>
      <c r="AK22" s="87"/>
      <c r="AL22" s="23">
        <v>175</v>
      </c>
      <c r="AM22" s="23"/>
      <c r="AN22" s="23">
        <v>175</v>
      </c>
      <c r="AO22" s="23"/>
      <c r="AP22" s="23">
        <v>1025</v>
      </c>
      <c r="AQ22" s="23"/>
      <c r="AR22" s="23"/>
      <c r="AS22" s="90"/>
      <c r="AT22" s="55">
        <f t="shared" si="3"/>
        <v>13750</v>
      </c>
      <c r="AU22" s="56">
        <f t="shared" si="4"/>
        <v>763.88888888888891</v>
      </c>
      <c r="AV22" s="53">
        <f t="shared" si="5"/>
        <v>18</v>
      </c>
      <c r="AW22" s="53">
        <f t="shared" si="6"/>
        <v>2</v>
      </c>
      <c r="AX22" s="53">
        <f t="shared" si="7"/>
        <v>8</v>
      </c>
      <c r="AY22" s="53">
        <f t="shared" si="8"/>
        <v>8</v>
      </c>
      <c r="AZ22" s="24">
        <f t="shared" si="9"/>
        <v>12</v>
      </c>
    </row>
    <row r="23" spans="1:52" x14ac:dyDescent="0.2">
      <c r="A23" s="11">
        <f t="shared" si="10"/>
        <v>19</v>
      </c>
      <c r="B23" s="32" t="s">
        <v>73</v>
      </c>
      <c r="C23" s="32"/>
      <c r="D23" s="33" t="s">
        <v>146</v>
      </c>
      <c r="E23" s="7"/>
      <c r="F23" s="7"/>
      <c r="G23" s="7"/>
      <c r="H23" s="7"/>
      <c r="I23" s="7"/>
      <c r="J23" s="7"/>
      <c r="K23" s="33"/>
      <c r="L23" s="34"/>
      <c r="M23" s="7"/>
      <c r="N23" s="7"/>
      <c r="O23" s="7"/>
      <c r="P23" s="7"/>
      <c r="Q23" s="7"/>
      <c r="R23" s="7"/>
      <c r="S23" s="33"/>
      <c r="T23" s="11"/>
      <c r="U23" s="12"/>
      <c r="V23" s="7"/>
      <c r="W23" s="31"/>
      <c r="X23" s="12"/>
      <c r="Y23" s="12"/>
      <c r="Z23" s="7"/>
      <c r="AB23" s="12"/>
      <c r="AC23" s="11">
        <v>1775</v>
      </c>
      <c r="AD23" s="12">
        <v>1125</v>
      </c>
      <c r="AE23" s="12">
        <v>1825</v>
      </c>
      <c r="AF23" s="12"/>
      <c r="AG23" s="7">
        <v>325</v>
      </c>
      <c r="AH23" s="53">
        <v>1075</v>
      </c>
      <c r="AI23" s="33">
        <v>325</v>
      </c>
      <c r="AJ23" s="64"/>
      <c r="AK23" s="87"/>
      <c r="AL23" s="23">
        <v>1025</v>
      </c>
      <c r="AM23" s="23"/>
      <c r="AN23" s="23"/>
      <c r="AO23" s="23">
        <v>1675</v>
      </c>
      <c r="AP23" s="23">
        <v>1125</v>
      </c>
      <c r="AQ23" s="23">
        <v>1675</v>
      </c>
      <c r="AR23" s="23"/>
      <c r="AS23" s="90"/>
      <c r="AT23" s="25">
        <f t="shared" si="3"/>
        <v>11950</v>
      </c>
      <c r="AU23" s="26">
        <f t="shared" si="4"/>
        <v>1195</v>
      </c>
      <c r="AV23" s="23">
        <f t="shared" si="5"/>
        <v>10</v>
      </c>
      <c r="AW23" s="23">
        <f t="shared" si="6"/>
        <v>4</v>
      </c>
      <c r="AX23" s="23">
        <f t="shared" si="7"/>
        <v>4</v>
      </c>
      <c r="AY23" s="23">
        <f t="shared" si="8"/>
        <v>2</v>
      </c>
      <c r="AZ23" s="24">
        <f t="shared" si="9"/>
        <v>12</v>
      </c>
    </row>
    <row r="24" spans="1:52" x14ac:dyDescent="0.2">
      <c r="A24" s="11">
        <f t="shared" si="10"/>
        <v>20</v>
      </c>
      <c r="B24" s="32" t="s">
        <v>74</v>
      </c>
      <c r="C24" s="32"/>
      <c r="D24" s="33" t="s">
        <v>149</v>
      </c>
      <c r="E24" s="7"/>
      <c r="F24" s="7"/>
      <c r="G24" s="7"/>
      <c r="H24" s="7"/>
      <c r="I24" s="7"/>
      <c r="J24" s="7"/>
      <c r="K24" s="33"/>
      <c r="L24" s="34"/>
      <c r="M24" s="7"/>
      <c r="N24" s="7"/>
      <c r="O24" s="7"/>
      <c r="P24" s="7"/>
      <c r="Q24" s="7"/>
      <c r="R24" s="7"/>
      <c r="S24" s="33"/>
      <c r="T24" s="11"/>
      <c r="U24" s="7"/>
      <c r="V24" s="7"/>
      <c r="W24" s="31"/>
      <c r="X24" s="12"/>
      <c r="Y24" s="12"/>
      <c r="Z24" s="12"/>
      <c r="AB24" s="12">
        <v>1775</v>
      </c>
      <c r="AC24" s="11">
        <v>275</v>
      </c>
      <c r="AD24" s="12"/>
      <c r="AE24" s="7">
        <v>275</v>
      </c>
      <c r="AF24" s="7">
        <v>375</v>
      </c>
      <c r="AG24" s="7">
        <v>325</v>
      </c>
      <c r="AH24" s="53">
        <v>325</v>
      </c>
      <c r="AI24" s="33">
        <v>1075</v>
      </c>
      <c r="AJ24" s="64">
        <v>1025</v>
      </c>
      <c r="AK24" s="87"/>
      <c r="AL24" s="23">
        <v>1675</v>
      </c>
      <c r="AM24" s="23">
        <v>1675</v>
      </c>
      <c r="AN24" s="23">
        <v>925</v>
      </c>
      <c r="AO24" s="23">
        <v>275</v>
      </c>
      <c r="AP24" s="23">
        <v>275</v>
      </c>
      <c r="AQ24" s="23">
        <v>1025</v>
      </c>
      <c r="AR24" s="23"/>
      <c r="AS24" s="90"/>
      <c r="AT24" s="25">
        <f t="shared" si="3"/>
        <v>11300</v>
      </c>
      <c r="AU24" s="26">
        <f t="shared" si="4"/>
        <v>807.14285714285711</v>
      </c>
      <c r="AV24" s="23">
        <f t="shared" si="5"/>
        <v>14</v>
      </c>
      <c r="AW24" s="23">
        <f t="shared" si="6"/>
        <v>3</v>
      </c>
      <c r="AX24" s="23">
        <f t="shared" si="7"/>
        <v>4</v>
      </c>
      <c r="AY24" s="23">
        <f t="shared" si="8"/>
        <v>7</v>
      </c>
      <c r="AZ24" s="24">
        <f t="shared" si="9"/>
        <v>10</v>
      </c>
    </row>
    <row r="25" spans="1:52" x14ac:dyDescent="0.2">
      <c r="A25" s="11">
        <f t="shared" si="10"/>
        <v>21</v>
      </c>
      <c r="B25" s="32" t="s">
        <v>74</v>
      </c>
      <c r="C25" s="32"/>
      <c r="D25" s="33" t="s">
        <v>147</v>
      </c>
      <c r="E25" s="7"/>
      <c r="F25" s="7"/>
      <c r="G25" s="7"/>
      <c r="H25" s="7"/>
      <c r="I25" s="7"/>
      <c r="J25" s="7"/>
      <c r="K25" s="33"/>
      <c r="L25" s="34"/>
      <c r="M25" s="7"/>
      <c r="N25" s="7"/>
      <c r="O25" s="7"/>
      <c r="P25" s="7"/>
      <c r="Q25" s="7"/>
      <c r="R25" s="7"/>
      <c r="S25" s="33"/>
      <c r="T25" s="11"/>
      <c r="U25" s="12"/>
      <c r="V25" s="7"/>
      <c r="W25" s="31"/>
      <c r="X25" s="12"/>
      <c r="Y25" s="12"/>
      <c r="Z25" s="7"/>
      <c r="AB25" s="12"/>
      <c r="AC25" s="11">
        <v>1775</v>
      </c>
      <c r="AD25" s="12">
        <v>1075</v>
      </c>
      <c r="AE25" s="7">
        <v>1775</v>
      </c>
      <c r="AF25" s="7">
        <v>325</v>
      </c>
      <c r="AG25" s="7">
        <v>1575</v>
      </c>
      <c r="AH25" s="53">
        <v>1825</v>
      </c>
      <c r="AI25" s="33">
        <v>325</v>
      </c>
      <c r="AJ25" s="64"/>
      <c r="AK25" s="87"/>
      <c r="AL25" s="23">
        <v>925</v>
      </c>
      <c r="AM25" s="23">
        <v>375</v>
      </c>
      <c r="AN25" s="23">
        <v>925</v>
      </c>
      <c r="AO25" s="23"/>
      <c r="AP25" s="23"/>
      <c r="AQ25" s="23">
        <v>175</v>
      </c>
      <c r="AR25" s="23"/>
      <c r="AS25" s="90"/>
      <c r="AT25" s="25">
        <f t="shared" si="3"/>
        <v>11075</v>
      </c>
      <c r="AU25" s="26">
        <f t="shared" si="4"/>
        <v>1006.8181818181819</v>
      </c>
      <c r="AV25" s="23">
        <f t="shared" si="5"/>
        <v>11</v>
      </c>
      <c r="AW25" s="23">
        <f t="shared" si="6"/>
        <v>4</v>
      </c>
      <c r="AX25" s="23">
        <f t="shared" si="7"/>
        <v>3</v>
      </c>
      <c r="AY25" s="23">
        <f t="shared" si="8"/>
        <v>4</v>
      </c>
      <c r="AZ25" s="24">
        <f t="shared" si="9"/>
        <v>11</v>
      </c>
    </row>
    <row r="26" spans="1:52" x14ac:dyDescent="0.2">
      <c r="A26" s="11">
        <f t="shared" si="10"/>
        <v>22</v>
      </c>
      <c r="B26" s="32" t="s">
        <v>74</v>
      </c>
      <c r="C26" s="32">
        <v>1191</v>
      </c>
      <c r="D26" s="33" t="s">
        <v>35</v>
      </c>
      <c r="E26" s="12"/>
      <c r="F26" s="12"/>
      <c r="G26" s="12">
        <v>1775</v>
      </c>
      <c r="H26" s="7"/>
      <c r="I26" s="7"/>
      <c r="J26" s="7"/>
      <c r="K26" s="5">
        <v>1025</v>
      </c>
      <c r="L26" s="11">
        <v>375</v>
      </c>
      <c r="M26" s="7"/>
      <c r="N26" s="12">
        <v>1775</v>
      </c>
      <c r="O26" s="7"/>
      <c r="P26" s="7"/>
      <c r="Q26" s="7"/>
      <c r="R26" s="7">
        <v>375</v>
      </c>
      <c r="S26" s="5"/>
      <c r="T26" s="11">
        <v>1125</v>
      </c>
      <c r="U26" s="12"/>
      <c r="V26" s="7"/>
      <c r="W26" s="31"/>
      <c r="X26" s="12"/>
      <c r="Y26" s="12"/>
      <c r="Z26" s="12"/>
      <c r="AB26" s="12"/>
      <c r="AC26" s="34"/>
      <c r="AD26" s="7"/>
      <c r="AE26" s="7"/>
      <c r="AF26" s="12"/>
      <c r="AG26" s="12">
        <v>1775</v>
      </c>
      <c r="AH26" s="53"/>
      <c r="AI26" s="33">
        <v>1075</v>
      </c>
      <c r="AJ26" s="64"/>
      <c r="AK26" s="87"/>
      <c r="AL26" s="23"/>
      <c r="AM26" s="23"/>
      <c r="AN26" s="23"/>
      <c r="AO26" s="23"/>
      <c r="AP26" s="23"/>
      <c r="AQ26" s="23"/>
      <c r="AR26" s="23"/>
      <c r="AS26" s="90"/>
      <c r="AT26" s="25">
        <f t="shared" si="3"/>
        <v>9300</v>
      </c>
      <c r="AU26" s="26">
        <f t="shared" si="4"/>
        <v>1162.5</v>
      </c>
      <c r="AV26" s="23">
        <f t="shared" si="5"/>
        <v>8</v>
      </c>
      <c r="AW26" s="23">
        <f t="shared" si="6"/>
        <v>3</v>
      </c>
      <c r="AX26" s="23">
        <f t="shared" si="7"/>
        <v>3</v>
      </c>
      <c r="AY26" s="23">
        <f t="shared" si="8"/>
        <v>2</v>
      </c>
      <c r="AZ26" s="24">
        <f t="shared" si="9"/>
        <v>9</v>
      </c>
    </row>
    <row r="27" spans="1:52" x14ac:dyDescent="0.2">
      <c r="A27" s="11">
        <f t="shared" si="10"/>
        <v>23</v>
      </c>
      <c r="B27" s="32" t="s">
        <v>74</v>
      </c>
      <c r="C27" s="32"/>
      <c r="D27" s="33" t="s">
        <v>43</v>
      </c>
      <c r="E27" s="12"/>
      <c r="F27" s="12">
        <v>975</v>
      </c>
      <c r="G27" s="7"/>
      <c r="H27" s="7">
        <v>275</v>
      </c>
      <c r="I27" s="7"/>
      <c r="J27" s="7"/>
      <c r="K27" s="5"/>
      <c r="L27" s="11"/>
      <c r="M27" s="12"/>
      <c r="N27" s="7">
        <v>925</v>
      </c>
      <c r="O27" s="7"/>
      <c r="P27" s="12"/>
      <c r="Q27" s="12"/>
      <c r="R27" s="12"/>
      <c r="S27" s="5"/>
      <c r="T27" s="11"/>
      <c r="U27" s="12"/>
      <c r="V27" s="7"/>
      <c r="W27" s="31"/>
      <c r="X27" s="12">
        <v>275</v>
      </c>
      <c r="Y27" s="12">
        <v>1075</v>
      </c>
      <c r="Z27" s="12">
        <v>1825</v>
      </c>
      <c r="AA27" s="7">
        <v>1075</v>
      </c>
      <c r="AB27" s="12">
        <v>325</v>
      </c>
      <c r="AC27" s="11"/>
      <c r="AD27" s="7">
        <v>325</v>
      </c>
      <c r="AE27" s="12"/>
      <c r="AF27" s="12"/>
      <c r="AG27" s="12"/>
      <c r="AH27" s="53"/>
      <c r="AI27" s="33"/>
      <c r="AJ27" s="64"/>
      <c r="AK27" s="87"/>
      <c r="AL27" s="23">
        <v>925</v>
      </c>
      <c r="AM27" s="23">
        <v>275</v>
      </c>
      <c r="AN27" s="23"/>
      <c r="AO27" s="23"/>
      <c r="AP27" s="23">
        <v>275</v>
      </c>
      <c r="AQ27" s="23"/>
      <c r="AR27" s="23"/>
      <c r="AS27" s="90"/>
      <c r="AT27" s="25">
        <f t="shared" si="3"/>
        <v>8550</v>
      </c>
      <c r="AU27" s="26">
        <f t="shared" si="4"/>
        <v>712.5</v>
      </c>
      <c r="AV27" s="23">
        <f t="shared" si="5"/>
        <v>12</v>
      </c>
      <c r="AW27" s="23">
        <f t="shared" si="6"/>
        <v>1</v>
      </c>
      <c r="AX27" s="23">
        <f t="shared" si="7"/>
        <v>5</v>
      </c>
      <c r="AY27" s="23">
        <f t="shared" si="8"/>
        <v>6</v>
      </c>
      <c r="AZ27" s="24">
        <f t="shared" si="9"/>
        <v>7</v>
      </c>
    </row>
    <row r="28" spans="1:52" x14ac:dyDescent="0.2">
      <c r="A28" s="11">
        <f t="shared" si="10"/>
        <v>24</v>
      </c>
      <c r="B28" s="32" t="s">
        <v>74</v>
      </c>
      <c r="C28" s="32"/>
      <c r="D28" s="33" t="s">
        <v>148</v>
      </c>
      <c r="E28" s="7"/>
      <c r="F28" s="7"/>
      <c r="G28" s="7"/>
      <c r="H28" s="7"/>
      <c r="I28" s="7"/>
      <c r="J28" s="7"/>
      <c r="K28" s="33"/>
      <c r="L28" s="34"/>
      <c r="M28" s="7"/>
      <c r="N28" s="7"/>
      <c r="O28" s="7"/>
      <c r="P28" s="7"/>
      <c r="Q28" s="7"/>
      <c r="R28" s="7"/>
      <c r="S28" s="33"/>
      <c r="T28" s="11"/>
      <c r="U28" s="12"/>
      <c r="V28" s="7"/>
      <c r="W28" s="31"/>
      <c r="X28" s="12"/>
      <c r="Y28" s="12"/>
      <c r="Z28" s="7"/>
      <c r="AB28" s="12"/>
      <c r="AC28" s="11">
        <v>275</v>
      </c>
      <c r="AD28" s="12">
        <v>225</v>
      </c>
      <c r="AE28" s="7">
        <v>325</v>
      </c>
      <c r="AF28" s="7">
        <v>375</v>
      </c>
      <c r="AG28" s="7">
        <v>275</v>
      </c>
      <c r="AH28" s="53">
        <v>375</v>
      </c>
      <c r="AI28" s="33"/>
      <c r="AJ28" s="64">
        <v>275</v>
      </c>
      <c r="AK28" s="87"/>
      <c r="AL28" s="23">
        <v>175</v>
      </c>
      <c r="AM28" s="23">
        <v>1025</v>
      </c>
      <c r="AN28" s="23">
        <v>1775</v>
      </c>
      <c r="AO28" s="23">
        <v>175</v>
      </c>
      <c r="AP28" s="23">
        <v>375</v>
      </c>
      <c r="AQ28" s="23">
        <v>1675</v>
      </c>
      <c r="AR28" s="23"/>
      <c r="AS28" s="90"/>
      <c r="AT28" s="25">
        <f t="shared" si="3"/>
        <v>7325</v>
      </c>
      <c r="AU28" s="26">
        <f t="shared" si="4"/>
        <v>563.46153846153845</v>
      </c>
      <c r="AV28" s="23">
        <f t="shared" si="5"/>
        <v>13</v>
      </c>
      <c r="AW28" s="23">
        <f t="shared" si="6"/>
        <v>2</v>
      </c>
      <c r="AX28" s="23">
        <f t="shared" si="7"/>
        <v>1</v>
      </c>
      <c r="AY28" s="23">
        <f t="shared" si="8"/>
        <v>10</v>
      </c>
      <c r="AZ28" s="24">
        <f t="shared" si="9"/>
        <v>5</v>
      </c>
    </row>
    <row r="29" spans="1:52" x14ac:dyDescent="0.2">
      <c r="A29" s="11">
        <f t="shared" si="10"/>
        <v>25</v>
      </c>
      <c r="B29" s="32" t="s">
        <v>74</v>
      </c>
      <c r="C29" s="32"/>
      <c r="D29" s="33" t="s">
        <v>42</v>
      </c>
      <c r="E29" s="7"/>
      <c r="F29" s="7"/>
      <c r="G29" s="7"/>
      <c r="H29" s="7"/>
      <c r="I29" s="7">
        <v>375</v>
      </c>
      <c r="J29" s="7"/>
      <c r="K29" s="33"/>
      <c r="L29" s="34"/>
      <c r="M29" s="7">
        <v>925</v>
      </c>
      <c r="N29" s="7">
        <v>925</v>
      </c>
      <c r="O29" s="7"/>
      <c r="P29" s="7"/>
      <c r="Q29" s="7">
        <v>275</v>
      </c>
      <c r="R29" s="7"/>
      <c r="S29" s="33"/>
      <c r="T29" s="11"/>
      <c r="U29" s="12"/>
      <c r="V29" s="7"/>
      <c r="W29" s="31"/>
      <c r="X29" s="12"/>
      <c r="Y29" s="12"/>
      <c r="Z29" s="7">
        <v>1075</v>
      </c>
      <c r="AB29" s="12"/>
      <c r="AC29" s="11"/>
      <c r="AD29" s="12"/>
      <c r="AE29" s="7"/>
      <c r="AF29" s="12"/>
      <c r="AG29" s="12"/>
      <c r="AH29" s="53"/>
      <c r="AI29" s="33">
        <v>1075</v>
      </c>
      <c r="AJ29" s="64"/>
      <c r="AK29" s="87"/>
      <c r="AL29" s="23"/>
      <c r="AM29" s="23">
        <v>1025</v>
      </c>
      <c r="AN29" s="23"/>
      <c r="AO29" s="23"/>
      <c r="AP29" s="23">
        <v>1125</v>
      </c>
      <c r="AQ29" s="23"/>
      <c r="AR29" s="23"/>
      <c r="AS29" s="90"/>
      <c r="AT29" s="25">
        <f t="shared" si="3"/>
        <v>6800</v>
      </c>
      <c r="AU29" s="26">
        <f t="shared" si="4"/>
        <v>850</v>
      </c>
      <c r="AV29" s="23">
        <f t="shared" si="5"/>
        <v>8</v>
      </c>
      <c r="AW29" s="23">
        <f t="shared" si="6"/>
        <v>0</v>
      </c>
      <c r="AX29" s="23">
        <f t="shared" si="7"/>
        <v>6</v>
      </c>
      <c r="AY29" s="23">
        <f t="shared" si="8"/>
        <v>2</v>
      </c>
      <c r="AZ29" s="24">
        <f t="shared" si="9"/>
        <v>6</v>
      </c>
    </row>
    <row r="30" spans="1:52" x14ac:dyDescent="0.2">
      <c r="A30" s="11">
        <f t="shared" si="10"/>
        <v>26</v>
      </c>
      <c r="B30" s="32" t="s">
        <v>74</v>
      </c>
      <c r="C30" s="32"/>
      <c r="D30" s="33" t="s">
        <v>41</v>
      </c>
      <c r="E30" s="7">
        <v>1025</v>
      </c>
      <c r="F30" s="12"/>
      <c r="G30" s="12">
        <v>1125</v>
      </c>
      <c r="H30" s="12"/>
      <c r="I30" s="12"/>
      <c r="J30" s="7"/>
      <c r="K30" s="5"/>
      <c r="L30" s="11"/>
      <c r="M30" s="12"/>
      <c r="N30" s="7"/>
      <c r="O30" s="12"/>
      <c r="P30" s="7"/>
      <c r="Q30" s="12"/>
      <c r="R30" s="12"/>
      <c r="S30" s="5"/>
      <c r="T30" s="11"/>
      <c r="U30" s="12"/>
      <c r="V30" s="7"/>
      <c r="W30" s="31"/>
      <c r="X30" s="12">
        <v>1075</v>
      </c>
      <c r="Y30" s="7"/>
      <c r="Z30" s="12">
        <v>1025</v>
      </c>
      <c r="AB30" s="12"/>
      <c r="AC30" s="11"/>
      <c r="AD30" s="12"/>
      <c r="AE30" s="7">
        <v>325</v>
      </c>
      <c r="AF30" s="12">
        <v>1125</v>
      </c>
      <c r="AG30" s="12"/>
      <c r="AH30" s="53"/>
      <c r="AI30" s="33"/>
      <c r="AJ30" s="64"/>
      <c r="AK30" s="87"/>
      <c r="AL30" s="23"/>
      <c r="AM30" s="23"/>
      <c r="AN30" s="23"/>
      <c r="AO30" s="23"/>
      <c r="AP30" s="23"/>
      <c r="AQ30" s="23"/>
      <c r="AR30" s="23"/>
      <c r="AS30" s="90"/>
      <c r="AT30" s="25">
        <f t="shared" si="3"/>
        <v>5700</v>
      </c>
      <c r="AU30" s="26">
        <f t="shared" si="4"/>
        <v>950</v>
      </c>
      <c r="AV30" s="23">
        <f t="shared" si="5"/>
        <v>6</v>
      </c>
      <c r="AW30" s="23">
        <f t="shared" si="6"/>
        <v>0</v>
      </c>
      <c r="AX30" s="23">
        <f t="shared" si="7"/>
        <v>5</v>
      </c>
      <c r="AY30" s="23">
        <f t="shared" si="8"/>
        <v>1</v>
      </c>
      <c r="AZ30" s="24">
        <f t="shared" si="9"/>
        <v>5</v>
      </c>
    </row>
    <row r="31" spans="1:52" x14ac:dyDescent="0.2">
      <c r="A31" s="11">
        <f t="shared" si="10"/>
        <v>27</v>
      </c>
      <c r="B31" s="32" t="s">
        <v>74</v>
      </c>
      <c r="C31" s="32"/>
      <c r="D31" s="33" t="s">
        <v>136</v>
      </c>
      <c r="E31" s="7">
        <v>1775</v>
      </c>
      <c r="F31" s="7">
        <v>1125</v>
      </c>
      <c r="G31" s="7"/>
      <c r="H31" s="7"/>
      <c r="I31" s="7"/>
      <c r="J31" s="7"/>
      <c r="K31" s="33"/>
      <c r="L31" s="34"/>
      <c r="M31" s="7"/>
      <c r="N31" s="7"/>
      <c r="O31" s="7"/>
      <c r="P31" s="7"/>
      <c r="Q31" s="7"/>
      <c r="R31" s="7"/>
      <c r="S31" s="33"/>
      <c r="T31" s="11"/>
      <c r="U31" s="12"/>
      <c r="V31" s="7"/>
      <c r="W31" s="31"/>
      <c r="X31" s="12"/>
      <c r="Y31" s="12"/>
      <c r="Z31" s="12"/>
      <c r="AA31" s="7"/>
      <c r="AB31" s="12"/>
      <c r="AC31" s="11"/>
      <c r="AD31" s="7"/>
      <c r="AE31" s="7"/>
      <c r="AF31" s="12"/>
      <c r="AG31" s="7"/>
      <c r="AH31" s="23"/>
      <c r="AI31" s="33"/>
      <c r="AJ31" s="64"/>
      <c r="AK31" s="87"/>
      <c r="AL31" s="23"/>
      <c r="AM31" s="23"/>
      <c r="AN31" s="23"/>
      <c r="AO31" s="23"/>
      <c r="AP31" s="23"/>
      <c r="AQ31" s="23"/>
      <c r="AR31" s="23"/>
      <c r="AS31" s="90"/>
      <c r="AT31" s="55">
        <f t="shared" si="3"/>
        <v>2900</v>
      </c>
      <c r="AU31" s="26">
        <f t="shared" si="4"/>
        <v>1450</v>
      </c>
      <c r="AV31" s="53">
        <f t="shared" si="5"/>
        <v>2</v>
      </c>
      <c r="AW31" s="53">
        <f t="shared" si="6"/>
        <v>1</v>
      </c>
      <c r="AX31" s="53">
        <f t="shared" si="7"/>
        <v>1</v>
      </c>
      <c r="AY31" s="53">
        <f t="shared" si="8"/>
        <v>0</v>
      </c>
      <c r="AZ31" s="57">
        <f t="shared" si="9"/>
        <v>3</v>
      </c>
    </row>
    <row r="32" spans="1:52" x14ac:dyDescent="0.2">
      <c r="A32" s="11">
        <f t="shared" si="10"/>
        <v>28</v>
      </c>
      <c r="B32" s="32" t="s">
        <v>74</v>
      </c>
      <c r="C32" s="32">
        <v>1084</v>
      </c>
      <c r="D32" s="33" t="s">
        <v>124</v>
      </c>
      <c r="E32" s="12">
        <v>1875</v>
      </c>
      <c r="F32" s="12"/>
      <c r="G32" s="12">
        <v>275</v>
      </c>
      <c r="H32" s="12"/>
      <c r="I32" s="12"/>
      <c r="J32" s="7"/>
      <c r="K32" s="5"/>
      <c r="L32" s="11"/>
      <c r="M32" s="12"/>
      <c r="N32" s="12"/>
      <c r="O32" s="12"/>
      <c r="P32" s="7"/>
      <c r="Q32" s="12"/>
      <c r="R32" s="12"/>
      <c r="S32" s="5"/>
      <c r="T32" s="11"/>
      <c r="U32" s="12"/>
      <c r="V32" s="7"/>
      <c r="W32" s="31"/>
      <c r="X32" s="12"/>
      <c r="Y32" s="12"/>
      <c r="Z32" s="12"/>
      <c r="AB32" s="12"/>
      <c r="AC32" s="11"/>
      <c r="AD32" s="12"/>
      <c r="AE32" s="12"/>
      <c r="AF32" s="12"/>
      <c r="AG32" s="12"/>
      <c r="AH32" s="53"/>
      <c r="AI32" s="33"/>
      <c r="AJ32" s="64"/>
      <c r="AK32" s="87"/>
      <c r="AL32" s="23"/>
      <c r="AM32" s="23"/>
      <c r="AN32" s="23"/>
      <c r="AO32" s="23"/>
      <c r="AP32" s="23"/>
      <c r="AQ32" s="23"/>
      <c r="AR32" s="23"/>
      <c r="AS32" s="90"/>
      <c r="AT32" s="25">
        <f t="shared" si="3"/>
        <v>2150</v>
      </c>
      <c r="AU32" s="26">
        <f t="shared" si="4"/>
        <v>1075</v>
      </c>
      <c r="AV32" s="23">
        <f t="shared" si="5"/>
        <v>2</v>
      </c>
      <c r="AW32" s="23">
        <f t="shared" si="6"/>
        <v>1</v>
      </c>
      <c r="AX32" s="23">
        <f t="shared" si="7"/>
        <v>0</v>
      </c>
      <c r="AY32" s="23">
        <f t="shared" si="8"/>
        <v>1</v>
      </c>
      <c r="AZ32" s="24">
        <f t="shared" si="9"/>
        <v>2</v>
      </c>
    </row>
    <row r="33" spans="1:55" x14ac:dyDescent="0.2">
      <c r="A33" s="11">
        <f>A32+1</f>
        <v>29</v>
      </c>
      <c r="B33" s="32" t="s">
        <v>74</v>
      </c>
      <c r="C33" s="32"/>
      <c r="D33" s="33" t="s">
        <v>150</v>
      </c>
      <c r="E33" s="7"/>
      <c r="F33" s="7"/>
      <c r="G33" s="7"/>
      <c r="H33" s="7"/>
      <c r="I33" s="7"/>
      <c r="J33" s="7"/>
      <c r="K33" s="33"/>
      <c r="L33" s="34"/>
      <c r="M33" s="7"/>
      <c r="N33" s="7"/>
      <c r="O33" s="7"/>
      <c r="P33" s="7"/>
      <c r="Q33" s="7"/>
      <c r="R33" s="7"/>
      <c r="S33" s="33"/>
      <c r="T33" s="11"/>
      <c r="U33" s="12"/>
      <c r="V33" s="7"/>
      <c r="W33" s="31"/>
      <c r="X33" s="12"/>
      <c r="Y33" s="12"/>
      <c r="Z33" s="7"/>
      <c r="AB33" s="12"/>
      <c r="AC33" s="11"/>
      <c r="AD33" s="12"/>
      <c r="AE33" s="7"/>
      <c r="AF33" s="7"/>
      <c r="AG33" s="7"/>
      <c r="AH33" s="53"/>
      <c r="AI33" s="33"/>
      <c r="AJ33" s="64"/>
      <c r="AK33" s="87"/>
      <c r="AL33" s="23"/>
      <c r="AM33" s="23">
        <v>175</v>
      </c>
      <c r="AN33" s="23"/>
      <c r="AO33" s="23"/>
      <c r="AP33" s="23"/>
      <c r="AQ33" s="23">
        <v>175</v>
      </c>
      <c r="AR33" s="23"/>
      <c r="AS33" s="90"/>
      <c r="AT33" s="25">
        <f t="shared" si="3"/>
        <v>350</v>
      </c>
      <c r="AU33" s="26">
        <f t="shared" si="4"/>
        <v>175</v>
      </c>
      <c r="AV33" s="23">
        <f t="shared" si="5"/>
        <v>2</v>
      </c>
      <c r="AW33" s="23">
        <f t="shared" si="6"/>
        <v>0</v>
      </c>
      <c r="AX33" s="23">
        <f t="shared" si="7"/>
        <v>0</v>
      </c>
      <c r="AY33" s="23">
        <f t="shared" si="8"/>
        <v>2</v>
      </c>
      <c r="AZ33" s="24">
        <f t="shared" si="9"/>
        <v>0</v>
      </c>
    </row>
    <row r="34" spans="1:55" x14ac:dyDescent="0.2">
      <c r="A34" s="13"/>
      <c r="B34" s="18"/>
      <c r="C34" s="18"/>
      <c r="D34" s="15"/>
      <c r="E34" s="14"/>
      <c r="F34" s="14"/>
      <c r="G34" s="14"/>
      <c r="H34" s="14"/>
      <c r="I34" s="14"/>
      <c r="J34" s="14"/>
      <c r="K34" s="15"/>
      <c r="L34" s="13"/>
      <c r="M34" s="14"/>
      <c r="N34" s="14"/>
      <c r="O34" s="14"/>
      <c r="P34" s="14"/>
      <c r="Q34" s="14"/>
      <c r="R34" s="14"/>
      <c r="S34" s="15"/>
      <c r="T34" s="13"/>
      <c r="U34" s="14"/>
      <c r="V34" s="14"/>
      <c r="W34" s="52"/>
      <c r="X34" s="14"/>
      <c r="Y34" s="14"/>
      <c r="Z34" s="14"/>
      <c r="AA34" s="14"/>
      <c r="AB34" s="14"/>
      <c r="AC34" s="13"/>
      <c r="AD34" s="14"/>
      <c r="AE34" s="14"/>
      <c r="AF34" s="14"/>
      <c r="AG34" s="14"/>
      <c r="AH34" s="14"/>
      <c r="AI34" s="15"/>
      <c r="AJ34" s="82"/>
      <c r="AK34" s="91"/>
      <c r="AL34" s="14"/>
      <c r="AM34" s="14"/>
      <c r="AN34" s="14"/>
      <c r="AO34" s="14"/>
      <c r="AP34" s="14"/>
      <c r="AQ34" s="14"/>
      <c r="AR34" s="15"/>
      <c r="AS34" s="90"/>
      <c r="AT34" s="27"/>
      <c r="AU34" s="28"/>
      <c r="AV34" s="14"/>
      <c r="AW34" s="29"/>
      <c r="AX34" s="29"/>
      <c r="AY34" s="29"/>
      <c r="AZ34" s="29"/>
      <c r="BA34" s="30"/>
    </row>
    <row r="35" spans="1:55" x14ac:dyDescent="0.2">
      <c r="A35">
        <f>SUM(E35:AS35)</f>
        <v>0</v>
      </c>
      <c r="K35" s="12"/>
      <c r="AF35" s="12"/>
      <c r="AG35" s="12"/>
      <c r="AH35" s="58"/>
      <c r="AI35" s="39"/>
      <c r="AJ35" s="4"/>
      <c r="AL35" s="4"/>
      <c r="AM35" s="4"/>
      <c r="AN35" s="4"/>
      <c r="AO35" s="4"/>
      <c r="AP35" s="4"/>
      <c r="AQ35" s="4"/>
      <c r="AR35" s="4"/>
      <c r="AT35" s="59"/>
      <c r="AU35" s="59"/>
      <c r="AV35"/>
    </row>
    <row r="36" spans="1:55" x14ac:dyDescent="0.2">
      <c r="A36">
        <f>SUM(E36:AR36)</f>
        <v>236</v>
      </c>
      <c r="D36" t="s">
        <v>77</v>
      </c>
      <c r="E36">
        <f t="shared" ref="E36:Z36" si="11">COUNTIF(E$5:E$34,"&gt;0")/2</f>
        <v>6</v>
      </c>
      <c r="F36">
        <f t="shared" si="11"/>
        <v>6</v>
      </c>
      <c r="G36">
        <f t="shared" si="11"/>
        <v>7</v>
      </c>
      <c r="H36">
        <f t="shared" si="11"/>
        <v>7</v>
      </c>
      <c r="I36">
        <f t="shared" si="11"/>
        <v>5</v>
      </c>
      <c r="J36">
        <f t="shared" si="11"/>
        <v>5</v>
      </c>
      <c r="K36" s="12">
        <f t="shared" si="11"/>
        <v>8</v>
      </c>
      <c r="L36">
        <f t="shared" si="11"/>
        <v>6</v>
      </c>
      <c r="M36">
        <f t="shared" si="11"/>
        <v>5</v>
      </c>
      <c r="N36">
        <f t="shared" si="11"/>
        <v>7</v>
      </c>
      <c r="O36">
        <f t="shared" si="11"/>
        <v>7</v>
      </c>
      <c r="P36">
        <f t="shared" si="11"/>
        <v>4</v>
      </c>
      <c r="Q36">
        <f t="shared" si="11"/>
        <v>5</v>
      </c>
      <c r="R36">
        <f t="shared" si="11"/>
        <v>4</v>
      </c>
      <c r="S36">
        <f t="shared" si="11"/>
        <v>5</v>
      </c>
      <c r="T36">
        <f t="shared" si="11"/>
        <v>7</v>
      </c>
      <c r="U36">
        <f t="shared" si="11"/>
        <v>3</v>
      </c>
      <c r="V36">
        <f t="shared" si="11"/>
        <v>7</v>
      </c>
      <c r="W36">
        <f t="shared" si="11"/>
        <v>0</v>
      </c>
      <c r="X36">
        <f t="shared" si="11"/>
        <v>5</v>
      </c>
      <c r="Y36">
        <f t="shared" si="11"/>
        <v>3</v>
      </c>
      <c r="Z36">
        <f t="shared" si="11"/>
        <v>8</v>
      </c>
      <c r="AA36" s="12">
        <f t="shared" ref="AA36:AI36" si="12">COUNTIF(AA5:AA35,"&gt;0")/2</f>
        <v>1</v>
      </c>
      <c r="AB36">
        <f t="shared" si="12"/>
        <v>8</v>
      </c>
      <c r="AC36">
        <f t="shared" si="12"/>
        <v>7</v>
      </c>
      <c r="AD36">
        <f t="shared" si="12"/>
        <v>8</v>
      </c>
      <c r="AE36">
        <f t="shared" si="12"/>
        <v>8</v>
      </c>
      <c r="AF36">
        <f t="shared" si="12"/>
        <v>6</v>
      </c>
      <c r="AG36">
        <f t="shared" si="12"/>
        <v>8</v>
      </c>
      <c r="AH36">
        <f t="shared" si="12"/>
        <v>10</v>
      </c>
      <c r="AI36">
        <f t="shared" si="12"/>
        <v>7</v>
      </c>
      <c r="AJ36">
        <f t="shared" ref="AJ36:AR36" si="13">COUNTIF(AJ5:AJ34,"&gt;0")/2</f>
        <v>6</v>
      </c>
      <c r="AK36" s="4">
        <f t="shared" si="13"/>
        <v>0</v>
      </c>
      <c r="AL36">
        <f t="shared" si="13"/>
        <v>11</v>
      </c>
      <c r="AM36">
        <f t="shared" si="13"/>
        <v>9</v>
      </c>
      <c r="AN36">
        <f t="shared" si="13"/>
        <v>7</v>
      </c>
      <c r="AO36">
        <f t="shared" si="13"/>
        <v>5</v>
      </c>
      <c r="AP36">
        <f t="shared" si="13"/>
        <v>8</v>
      </c>
      <c r="AQ36">
        <f t="shared" si="13"/>
        <v>7</v>
      </c>
      <c r="AR36">
        <f t="shared" si="13"/>
        <v>0</v>
      </c>
      <c r="AT36" s="23"/>
      <c r="AU36" s="12"/>
      <c r="AV36" s="23"/>
      <c r="AW36" s="23"/>
    </row>
    <row r="37" spans="1:55" x14ac:dyDescent="0.2">
      <c r="E37">
        <f>D37+E36</f>
        <v>6</v>
      </c>
      <c r="F37">
        <f>E37+F36</f>
        <v>12</v>
      </c>
      <c r="G37">
        <f t="shared" ref="G37:AQ37" si="14">F37+G36</f>
        <v>19</v>
      </c>
      <c r="H37">
        <f t="shared" si="14"/>
        <v>26</v>
      </c>
      <c r="I37">
        <f t="shared" si="14"/>
        <v>31</v>
      </c>
      <c r="J37">
        <f t="shared" si="14"/>
        <v>36</v>
      </c>
      <c r="K37">
        <f t="shared" si="14"/>
        <v>44</v>
      </c>
      <c r="L37">
        <f t="shared" si="14"/>
        <v>50</v>
      </c>
      <c r="M37">
        <f t="shared" si="14"/>
        <v>55</v>
      </c>
      <c r="N37">
        <f t="shared" si="14"/>
        <v>62</v>
      </c>
      <c r="O37">
        <f t="shared" si="14"/>
        <v>69</v>
      </c>
      <c r="P37">
        <f t="shared" si="14"/>
        <v>73</v>
      </c>
      <c r="Q37">
        <f t="shared" si="14"/>
        <v>78</v>
      </c>
      <c r="R37">
        <f t="shared" si="14"/>
        <v>82</v>
      </c>
      <c r="S37">
        <f t="shared" si="14"/>
        <v>87</v>
      </c>
      <c r="T37">
        <f t="shared" si="14"/>
        <v>94</v>
      </c>
      <c r="U37">
        <f t="shared" si="14"/>
        <v>97</v>
      </c>
      <c r="V37">
        <f t="shared" si="14"/>
        <v>104</v>
      </c>
      <c r="W37">
        <f t="shared" si="14"/>
        <v>104</v>
      </c>
      <c r="X37">
        <f t="shared" si="14"/>
        <v>109</v>
      </c>
      <c r="Y37">
        <f t="shared" si="14"/>
        <v>112</v>
      </c>
      <c r="Z37">
        <f t="shared" si="14"/>
        <v>120</v>
      </c>
      <c r="AA37">
        <f t="shared" si="14"/>
        <v>121</v>
      </c>
      <c r="AB37">
        <f t="shared" si="14"/>
        <v>129</v>
      </c>
      <c r="AC37">
        <f t="shared" si="14"/>
        <v>136</v>
      </c>
      <c r="AD37">
        <f t="shared" si="14"/>
        <v>144</v>
      </c>
      <c r="AE37">
        <f t="shared" si="14"/>
        <v>152</v>
      </c>
      <c r="AF37">
        <f t="shared" si="14"/>
        <v>158</v>
      </c>
      <c r="AG37">
        <f t="shared" si="14"/>
        <v>166</v>
      </c>
      <c r="AH37">
        <f t="shared" si="14"/>
        <v>176</v>
      </c>
      <c r="AI37">
        <f t="shared" si="14"/>
        <v>183</v>
      </c>
      <c r="AJ37">
        <f t="shared" si="14"/>
        <v>189</v>
      </c>
      <c r="AK37">
        <f t="shared" si="14"/>
        <v>189</v>
      </c>
      <c r="AL37">
        <f t="shared" si="14"/>
        <v>200</v>
      </c>
      <c r="AM37">
        <f t="shared" si="14"/>
        <v>209</v>
      </c>
      <c r="AN37">
        <f t="shared" si="14"/>
        <v>216</v>
      </c>
      <c r="AO37">
        <f t="shared" si="14"/>
        <v>221</v>
      </c>
      <c r="AP37">
        <f t="shared" si="14"/>
        <v>229</v>
      </c>
      <c r="AQ37">
        <f t="shared" si="14"/>
        <v>236</v>
      </c>
      <c r="AT37" s="23"/>
      <c r="AU37" s="12"/>
      <c r="AV37" s="23"/>
      <c r="AW37" s="23"/>
    </row>
    <row r="38" spans="1:55" x14ac:dyDescent="0.2">
      <c r="A38">
        <f>SUM(E38:AB38)</f>
        <v>0</v>
      </c>
      <c r="D38" s="12" t="s">
        <v>97</v>
      </c>
      <c r="E38">
        <f t="shared" ref="E38:AR38" si="15">COUNTIF(E$4:E$34,"&gt;=1575")-COUNTIF(E$4:E$34,"&lt;=375")</f>
        <v>0</v>
      </c>
      <c r="F38">
        <f t="shared" si="15"/>
        <v>0</v>
      </c>
      <c r="G38">
        <f t="shared" si="15"/>
        <v>0</v>
      </c>
      <c r="H38">
        <f t="shared" si="15"/>
        <v>0</v>
      </c>
      <c r="I38">
        <f t="shared" si="15"/>
        <v>0</v>
      </c>
      <c r="J38">
        <f t="shared" si="15"/>
        <v>0</v>
      </c>
      <c r="K38" s="12">
        <f t="shared" si="15"/>
        <v>0</v>
      </c>
      <c r="L38">
        <f t="shared" si="15"/>
        <v>0</v>
      </c>
      <c r="M38">
        <f t="shared" si="15"/>
        <v>0</v>
      </c>
      <c r="N38">
        <f t="shared" si="15"/>
        <v>0</v>
      </c>
      <c r="O38">
        <f t="shared" si="15"/>
        <v>0</v>
      </c>
      <c r="P38">
        <f t="shared" si="15"/>
        <v>0</v>
      </c>
      <c r="Q38">
        <f t="shared" si="15"/>
        <v>0</v>
      </c>
      <c r="R38">
        <f t="shared" si="15"/>
        <v>0</v>
      </c>
      <c r="S38">
        <f t="shared" si="15"/>
        <v>0</v>
      </c>
      <c r="T38">
        <f t="shared" si="15"/>
        <v>0</v>
      </c>
      <c r="U38">
        <f t="shared" si="15"/>
        <v>0</v>
      </c>
      <c r="V38">
        <f t="shared" si="15"/>
        <v>0</v>
      </c>
      <c r="W38">
        <f t="shared" si="15"/>
        <v>0</v>
      </c>
      <c r="X38">
        <f t="shared" si="15"/>
        <v>0</v>
      </c>
      <c r="Y38">
        <f t="shared" si="15"/>
        <v>0</v>
      </c>
      <c r="Z38">
        <f t="shared" si="15"/>
        <v>0</v>
      </c>
      <c r="AA38" s="12">
        <f t="shared" si="15"/>
        <v>0</v>
      </c>
      <c r="AB38">
        <f t="shared" si="15"/>
        <v>0</v>
      </c>
      <c r="AC38">
        <f t="shared" si="15"/>
        <v>0</v>
      </c>
      <c r="AD38">
        <f t="shared" si="15"/>
        <v>0</v>
      </c>
      <c r="AE38">
        <f t="shared" si="15"/>
        <v>0</v>
      </c>
      <c r="AF38">
        <f t="shared" si="15"/>
        <v>0</v>
      </c>
      <c r="AG38" s="12">
        <f t="shared" si="15"/>
        <v>0</v>
      </c>
      <c r="AH38" s="12">
        <f t="shared" si="15"/>
        <v>0</v>
      </c>
      <c r="AI38">
        <f t="shared" si="15"/>
        <v>0</v>
      </c>
      <c r="AJ38">
        <f t="shared" si="15"/>
        <v>0</v>
      </c>
      <c r="AK38">
        <f t="shared" si="15"/>
        <v>0</v>
      </c>
      <c r="AL38">
        <f t="shared" si="15"/>
        <v>0</v>
      </c>
      <c r="AM38">
        <f t="shared" si="15"/>
        <v>0</v>
      </c>
      <c r="AN38">
        <f t="shared" si="15"/>
        <v>0</v>
      </c>
      <c r="AO38">
        <f t="shared" si="15"/>
        <v>0</v>
      </c>
      <c r="AP38">
        <f t="shared" si="15"/>
        <v>0</v>
      </c>
      <c r="AQ38">
        <f t="shared" si="15"/>
        <v>0</v>
      </c>
      <c r="AR38">
        <f t="shared" si="15"/>
        <v>0</v>
      </c>
      <c r="AS38" s="40" t="s">
        <v>128</v>
      </c>
      <c r="AT38" s="60"/>
      <c r="AU38" s="63" t="s">
        <v>129</v>
      </c>
      <c r="AV38" s="61"/>
      <c r="AW38" s="62"/>
      <c r="AX38" s="69" t="s">
        <v>135</v>
      </c>
      <c r="AY38" s="70"/>
      <c r="AZ38" s="70"/>
      <c r="BA38" s="71"/>
      <c r="BB38" s="12"/>
      <c r="BC38" s="12"/>
    </row>
    <row r="39" spans="1:55" x14ac:dyDescent="0.2">
      <c r="A39" t="s">
        <v>71</v>
      </c>
      <c r="E39" s="8">
        <v>1875</v>
      </c>
      <c r="F39" s="9">
        <v>1125</v>
      </c>
      <c r="G39" s="9">
        <v>375</v>
      </c>
      <c r="H39" s="10" t="s">
        <v>71</v>
      </c>
      <c r="L39" s="8">
        <v>1875</v>
      </c>
      <c r="M39" s="9">
        <v>1125</v>
      </c>
      <c r="N39" s="9">
        <v>375</v>
      </c>
      <c r="O39" s="10" t="s">
        <v>71</v>
      </c>
      <c r="T39" s="8">
        <v>1875</v>
      </c>
      <c r="U39" s="9">
        <v>1125</v>
      </c>
      <c r="V39" s="9">
        <v>375</v>
      </c>
      <c r="W39" s="10" t="s">
        <v>71</v>
      </c>
      <c r="AC39" s="8">
        <v>1875</v>
      </c>
      <c r="AD39" s="9">
        <v>1125</v>
      </c>
      <c r="AE39" s="10">
        <v>375</v>
      </c>
      <c r="AG39" s="12"/>
      <c r="AH39" s="12"/>
      <c r="AK39" s="8">
        <v>1875</v>
      </c>
      <c r="AL39" s="9">
        <v>1125</v>
      </c>
      <c r="AM39" s="9">
        <v>375</v>
      </c>
      <c r="AN39" s="10" t="s">
        <v>71</v>
      </c>
      <c r="AS39" s="35" t="s">
        <v>137</v>
      </c>
      <c r="AT39" s="37"/>
      <c r="AU39" s="72" t="s">
        <v>141</v>
      </c>
      <c r="AV39" s="36"/>
      <c r="AW39" s="24"/>
      <c r="AX39" s="75" t="s">
        <v>138</v>
      </c>
      <c r="AY39" s="77"/>
      <c r="AZ39" s="77"/>
      <c r="BA39" s="78"/>
      <c r="BB39" s="12"/>
      <c r="BC39" s="12"/>
    </row>
    <row r="40" spans="1:55" x14ac:dyDescent="0.2">
      <c r="A40" t="s">
        <v>73</v>
      </c>
      <c r="E40" s="11">
        <v>1775</v>
      </c>
      <c r="F40" s="12">
        <v>1025</v>
      </c>
      <c r="G40" s="12">
        <v>275</v>
      </c>
      <c r="H40" s="5" t="s">
        <v>73</v>
      </c>
      <c r="L40" s="11">
        <v>1775</v>
      </c>
      <c r="M40" s="12">
        <v>1025</v>
      </c>
      <c r="N40" s="12">
        <v>275</v>
      </c>
      <c r="O40" s="5" t="s">
        <v>73</v>
      </c>
      <c r="T40" s="11">
        <v>1825</v>
      </c>
      <c r="U40" s="12">
        <v>1075</v>
      </c>
      <c r="V40" s="12">
        <v>325</v>
      </c>
      <c r="W40" s="5" t="s">
        <v>72</v>
      </c>
      <c r="AC40" s="11">
        <v>1825</v>
      </c>
      <c r="AD40" s="12">
        <v>1075</v>
      </c>
      <c r="AE40" s="5">
        <v>325</v>
      </c>
      <c r="AG40" s="12"/>
      <c r="AH40" s="12"/>
      <c r="AK40" s="11">
        <v>1775</v>
      </c>
      <c r="AL40" s="12">
        <v>1025</v>
      </c>
      <c r="AM40" s="12">
        <v>275</v>
      </c>
      <c r="AN40" s="5" t="s">
        <v>73</v>
      </c>
      <c r="AS40" s="35" t="s">
        <v>138</v>
      </c>
      <c r="AT40" s="37"/>
      <c r="AU40" s="72" t="s">
        <v>142</v>
      </c>
      <c r="AV40" s="36"/>
      <c r="AW40" s="24"/>
      <c r="AX40" s="75" t="s">
        <v>141</v>
      </c>
      <c r="AY40" s="77"/>
      <c r="AZ40" s="77"/>
      <c r="BA40" s="78"/>
      <c r="BB40" s="12"/>
      <c r="BC40" s="12"/>
    </row>
    <row r="41" spans="1:55" x14ac:dyDescent="0.2">
      <c r="A41" t="s">
        <v>74</v>
      </c>
      <c r="E41" s="13">
        <v>1675</v>
      </c>
      <c r="F41" s="14">
        <v>925</v>
      </c>
      <c r="G41" s="14">
        <v>175</v>
      </c>
      <c r="H41" s="15" t="s">
        <v>74</v>
      </c>
      <c r="L41" s="13">
        <v>1675</v>
      </c>
      <c r="M41" s="14">
        <v>925</v>
      </c>
      <c r="N41" s="14">
        <v>175</v>
      </c>
      <c r="O41" s="15" t="s">
        <v>74</v>
      </c>
      <c r="T41" s="11">
        <v>1775</v>
      </c>
      <c r="U41" s="12">
        <v>1025</v>
      </c>
      <c r="V41" s="12">
        <v>275</v>
      </c>
      <c r="W41" s="5" t="s">
        <v>73</v>
      </c>
      <c r="AC41" s="13">
        <v>1775</v>
      </c>
      <c r="AD41" s="14">
        <v>1025</v>
      </c>
      <c r="AE41" s="15">
        <v>275</v>
      </c>
      <c r="AG41" s="12"/>
      <c r="AH41" s="12"/>
      <c r="AK41" s="13">
        <v>1675</v>
      </c>
      <c r="AL41" s="14">
        <v>925</v>
      </c>
      <c r="AM41" s="14">
        <v>175</v>
      </c>
      <c r="AN41" s="15" t="s">
        <v>74</v>
      </c>
      <c r="AS41" s="45" t="s">
        <v>139</v>
      </c>
      <c r="AT41" s="47"/>
      <c r="AU41" s="73" t="s">
        <v>134</v>
      </c>
      <c r="AV41" s="46"/>
      <c r="AW41" s="30"/>
      <c r="AX41" s="76" t="s">
        <v>144</v>
      </c>
      <c r="AY41" s="79"/>
      <c r="AZ41" s="79"/>
      <c r="BA41" s="80"/>
      <c r="BB41" s="12"/>
      <c r="BC41" s="12"/>
    </row>
    <row r="42" spans="1:55" x14ac:dyDescent="0.2">
      <c r="L42" s="12"/>
      <c r="M42" s="12"/>
      <c r="N42" s="12"/>
      <c r="O42" s="12"/>
      <c r="T42" s="8">
        <v>1625</v>
      </c>
      <c r="U42" s="9">
        <v>875</v>
      </c>
      <c r="V42" s="9">
        <v>125</v>
      </c>
      <c r="W42" s="10" t="s">
        <v>75</v>
      </c>
      <c r="AC42" s="11">
        <v>1625</v>
      </c>
      <c r="AD42" s="12">
        <v>875</v>
      </c>
      <c r="AE42" s="5">
        <v>125</v>
      </c>
      <c r="AG42" s="12"/>
      <c r="AH42" s="12"/>
      <c r="AL42" s="12"/>
      <c r="AM42" s="12"/>
      <c r="AT42" s="6"/>
      <c r="AU42" s="6"/>
      <c r="AV42" s="6"/>
      <c r="AW42" s="6"/>
      <c r="AZ42" s="23"/>
    </row>
    <row r="43" spans="1:55" x14ac:dyDescent="0.2">
      <c r="L43" s="12"/>
      <c r="M43" s="12"/>
      <c r="N43" s="12"/>
      <c r="O43" s="12"/>
      <c r="T43" s="13">
        <v>1575</v>
      </c>
      <c r="U43" s="14">
        <v>825</v>
      </c>
      <c r="V43" s="14">
        <v>75</v>
      </c>
      <c r="W43" s="15" t="s">
        <v>76</v>
      </c>
      <c r="AC43" s="13">
        <v>1575</v>
      </c>
      <c r="AD43" s="14">
        <v>825</v>
      </c>
      <c r="AE43" s="15">
        <v>75</v>
      </c>
      <c r="AL43" s="12"/>
      <c r="AM43" s="12"/>
      <c r="AT43" s="6"/>
      <c r="AU43" s="6"/>
      <c r="AV43" s="6"/>
      <c r="AW43" s="6"/>
      <c r="AZ43" s="23"/>
    </row>
    <row r="44" spans="1:55" x14ac:dyDescent="0.2">
      <c r="AD44" s="12"/>
      <c r="AH44" s="7"/>
      <c r="AT44" s="6"/>
      <c r="AU44" s="6"/>
      <c r="AV44" s="6"/>
      <c r="AW44" s="6"/>
    </row>
    <row r="45" spans="1:55" x14ac:dyDescent="0.2">
      <c r="L45" s="39"/>
      <c r="M45" s="39"/>
      <c r="N45" s="39"/>
      <c r="O45" s="39"/>
      <c r="P45" s="39"/>
      <c r="Q45" s="39"/>
      <c r="R45" s="39"/>
      <c r="S45" s="39"/>
      <c r="T45" s="39"/>
      <c r="AD45" s="12"/>
    </row>
    <row r="46" spans="1:55" x14ac:dyDescent="0.2">
      <c r="L46" s="39"/>
      <c r="M46" s="39"/>
      <c r="N46" s="39"/>
      <c r="O46" s="39"/>
      <c r="P46" s="39"/>
      <c r="Q46" s="39"/>
      <c r="R46" s="39"/>
      <c r="S46" s="39"/>
      <c r="T46" s="39"/>
      <c r="AT46"/>
      <c r="AV46"/>
      <c r="AW46"/>
      <c r="AX46"/>
      <c r="AY46"/>
      <c r="AZ46"/>
    </row>
    <row r="47" spans="1:55" x14ac:dyDescent="0.2">
      <c r="AT47"/>
      <c r="AV47"/>
      <c r="AW47"/>
      <c r="AX47"/>
      <c r="AY47"/>
      <c r="AZ47"/>
    </row>
  </sheetData>
  <phoneticPr fontId="0" type="noConversion"/>
  <conditionalFormatting sqref="U45 E38:AF38 AI38:AK38">
    <cfRule type="cellIs" dxfId="0" priority="1" stopIfTrue="1" operator="notEqual">
      <formula>0</formula>
    </cfRule>
  </conditionalFormatting>
  <pageMargins left="0.75" right="0.75" top="1" bottom="1" header="0.5" footer="0.5"/>
  <pageSetup paperSize="9" scale="86" orientation="landscape" horizontalDpi="4294967293" verticalDpi="300" r:id="rId1"/>
  <headerFooter alignWithMargins="0"/>
  <colBreaks count="1" manualBreakCount="1">
    <brk id="16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N33"/>
  <sheetViews>
    <sheetView workbookViewId="0">
      <selection activeCell="O7" sqref="O7"/>
    </sheetView>
  </sheetViews>
  <sheetFormatPr defaultRowHeight="12.75" x14ac:dyDescent="0.2"/>
  <cols>
    <col min="1" max="1" width="3" bestFit="1" customWidth="1"/>
    <col min="2" max="2" width="6" bestFit="1" customWidth="1"/>
    <col min="3" max="3" width="6.28515625" bestFit="1" customWidth="1"/>
    <col min="4" max="4" width="19" bestFit="1" customWidth="1"/>
    <col min="5" max="5" width="6" bestFit="1" customWidth="1"/>
    <col min="6" max="6" width="5" style="1" bestFit="1" customWidth="1"/>
    <col min="7" max="12" width="3" bestFit="1" customWidth="1"/>
    <col min="13" max="13" width="5" bestFit="1" customWidth="1"/>
  </cols>
  <sheetData>
    <row r="3" spans="1:14" x14ac:dyDescent="0.2">
      <c r="A3" s="2" t="s">
        <v>90</v>
      </c>
      <c r="B3" s="2" t="s">
        <v>28</v>
      </c>
      <c r="C3" s="2" t="s">
        <v>153</v>
      </c>
      <c r="D3" s="2" t="s">
        <v>155</v>
      </c>
      <c r="E3" s="2" t="s">
        <v>65</v>
      </c>
      <c r="F3" s="98" t="s">
        <v>66</v>
      </c>
      <c r="G3" s="2" t="s">
        <v>61</v>
      </c>
      <c r="H3" s="2" t="s">
        <v>62</v>
      </c>
      <c r="I3" s="2" t="s">
        <v>63</v>
      </c>
      <c r="J3" s="2" t="s">
        <v>64</v>
      </c>
      <c r="K3" s="2" t="s">
        <v>67</v>
      </c>
      <c r="L3" s="2"/>
      <c r="M3" s="99" t="s">
        <v>66</v>
      </c>
    </row>
    <row r="4" spans="1:14" s="92" customForma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97"/>
    </row>
    <row r="5" spans="1:14" x14ac:dyDescent="0.2">
      <c r="A5" s="101">
        <v>1</v>
      </c>
      <c r="B5" s="101" t="s">
        <v>71</v>
      </c>
      <c r="C5" s="101">
        <v>1255</v>
      </c>
      <c r="D5" s="101" t="s">
        <v>162</v>
      </c>
      <c r="E5" s="101">
        <v>39175</v>
      </c>
      <c r="F5" s="102">
        <v>1567</v>
      </c>
      <c r="G5" s="101">
        <v>25</v>
      </c>
      <c r="H5" s="101">
        <v>17</v>
      </c>
      <c r="I5" s="101">
        <v>8</v>
      </c>
      <c r="J5" s="101">
        <v>0</v>
      </c>
      <c r="K5" s="101">
        <v>42</v>
      </c>
      <c r="L5" s="100"/>
      <c r="M5" s="103">
        <f t="shared" ref="M5:M33" si="0">K5/G5</f>
        <v>1.68</v>
      </c>
      <c r="N5" s="97"/>
    </row>
    <row r="6" spans="1:14" x14ac:dyDescent="0.2">
      <c r="A6" s="2">
        <v>2</v>
      </c>
      <c r="B6" s="2" t="s">
        <v>71</v>
      </c>
      <c r="C6" s="2">
        <v>1257</v>
      </c>
      <c r="D6" s="2" t="s">
        <v>163</v>
      </c>
      <c r="E6" s="101">
        <v>34300</v>
      </c>
      <c r="F6" s="98">
        <v>1319.2307692307693</v>
      </c>
      <c r="G6" s="2">
        <v>26</v>
      </c>
      <c r="H6" s="2">
        <v>14</v>
      </c>
      <c r="I6" s="2">
        <v>7</v>
      </c>
      <c r="J6" s="2">
        <v>5</v>
      </c>
      <c r="K6" s="2">
        <v>35</v>
      </c>
      <c r="L6" s="2"/>
      <c r="M6" s="103">
        <f t="shared" si="0"/>
        <v>1.3461538461538463</v>
      </c>
      <c r="N6" s="97"/>
    </row>
    <row r="7" spans="1:14" x14ac:dyDescent="0.2">
      <c r="A7" s="2">
        <v>3</v>
      </c>
      <c r="B7" s="2" t="s">
        <v>71</v>
      </c>
      <c r="C7" s="2">
        <v>1273</v>
      </c>
      <c r="D7" s="2" t="s">
        <v>164</v>
      </c>
      <c r="E7" s="101">
        <v>31700</v>
      </c>
      <c r="F7" s="98">
        <v>1585</v>
      </c>
      <c r="G7" s="2">
        <v>20</v>
      </c>
      <c r="H7" s="2">
        <v>15</v>
      </c>
      <c r="I7" s="2">
        <v>4</v>
      </c>
      <c r="J7" s="2">
        <v>1</v>
      </c>
      <c r="K7" s="2">
        <v>34</v>
      </c>
      <c r="L7" s="2"/>
      <c r="M7" s="103">
        <f t="shared" si="0"/>
        <v>1.7</v>
      </c>
      <c r="N7" s="97"/>
    </row>
    <row r="8" spans="1:14" x14ac:dyDescent="0.2">
      <c r="A8" s="2">
        <v>4</v>
      </c>
      <c r="B8" s="2" t="s">
        <v>71</v>
      </c>
      <c r="C8" s="2">
        <v>1258</v>
      </c>
      <c r="D8" s="2" t="s">
        <v>0</v>
      </c>
      <c r="E8" s="101">
        <v>28675</v>
      </c>
      <c r="F8" s="98">
        <v>1365.4761904761904</v>
      </c>
      <c r="G8" s="2">
        <v>21</v>
      </c>
      <c r="H8" s="2">
        <v>11</v>
      </c>
      <c r="I8" s="2">
        <v>7</v>
      </c>
      <c r="J8" s="2">
        <v>3</v>
      </c>
      <c r="K8" s="2">
        <v>29</v>
      </c>
      <c r="L8" s="2"/>
      <c r="M8" s="103">
        <f t="shared" si="0"/>
        <v>1.3809523809523809</v>
      </c>
      <c r="N8" s="97"/>
    </row>
    <row r="9" spans="1:14" x14ac:dyDescent="0.2">
      <c r="A9" s="2">
        <v>5</v>
      </c>
      <c r="B9" s="2" t="s">
        <v>71</v>
      </c>
      <c r="C9" s="2">
        <v>978</v>
      </c>
      <c r="D9" s="2" t="s">
        <v>1</v>
      </c>
      <c r="E9" s="101">
        <v>27750</v>
      </c>
      <c r="F9" s="98">
        <v>925</v>
      </c>
      <c r="G9" s="2">
        <v>30</v>
      </c>
      <c r="H9" s="2">
        <v>5</v>
      </c>
      <c r="I9" s="2">
        <v>15</v>
      </c>
      <c r="J9" s="2">
        <v>10</v>
      </c>
      <c r="K9" s="2">
        <v>25</v>
      </c>
      <c r="L9" s="2"/>
      <c r="M9" s="103">
        <f t="shared" si="0"/>
        <v>0.83333333333333337</v>
      </c>
      <c r="N9" s="97"/>
    </row>
    <row r="10" spans="1:14" x14ac:dyDescent="0.2">
      <c r="A10" s="2">
        <v>6</v>
      </c>
      <c r="B10" s="2" t="s">
        <v>71</v>
      </c>
      <c r="C10" s="2">
        <v>1016</v>
      </c>
      <c r="D10" s="2" t="s">
        <v>2</v>
      </c>
      <c r="E10" s="101">
        <v>24625</v>
      </c>
      <c r="F10" s="98">
        <v>985</v>
      </c>
      <c r="G10" s="2">
        <v>25</v>
      </c>
      <c r="H10" s="2">
        <v>7</v>
      </c>
      <c r="I10" s="2">
        <v>8</v>
      </c>
      <c r="J10" s="2">
        <v>10</v>
      </c>
      <c r="K10" s="2">
        <v>22</v>
      </c>
      <c r="L10" s="2"/>
      <c r="M10" s="103">
        <f t="shared" si="0"/>
        <v>0.88</v>
      </c>
      <c r="N10" s="97"/>
    </row>
    <row r="11" spans="1:14" x14ac:dyDescent="0.2">
      <c r="A11" s="2">
        <v>7</v>
      </c>
      <c r="B11" s="2" t="s">
        <v>73</v>
      </c>
      <c r="C11" s="2">
        <v>1088</v>
      </c>
      <c r="D11" s="2" t="s">
        <v>3</v>
      </c>
      <c r="E11" s="101">
        <v>24075</v>
      </c>
      <c r="F11" s="98">
        <v>1146.4285714285713</v>
      </c>
      <c r="G11" s="2">
        <v>21</v>
      </c>
      <c r="H11" s="2">
        <v>9</v>
      </c>
      <c r="I11" s="2">
        <v>5</v>
      </c>
      <c r="J11" s="2">
        <v>7</v>
      </c>
      <c r="K11" s="2">
        <v>23</v>
      </c>
      <c r="L11" s="2"/>
      <c r="M11" s="103">
        <f t="shared" si="0"/>
        <v>1.0952380952380953</v>
      </c>
      <c r="N11" s="97"/>
    </row>
    <row r="12" spans="1:14" x14ac:dyDescent="0.2">
      <c r="A12" s="2">
        <v>8</v>
      </c>
      <c r="B12" s="2" t="s">
        <v>73</v>
      </c>
      <c r="C12" s="2">
        <v>968</v>
      </c>
      <c r="D12" s="2" t="s">
        <v>4</v>
      </c>
      <c r="E12" s="101">
        <v>23900</v>
      </c>
      <c r="F12" s="98">
        <v>1086.3636363636363</v>
      </c>
      <c r="G12" s="2">
        <v>22</v>
      </c>
      <c r="H12" s="2">
        <v>6</v>
      </c>
      <c r="I12" s="2">
        <v>11</v>
      </c>
      <c r="J12" s="2">
        <v>5</v>
      </c>
      <c r="K12" s="2">
        <v>23</v>
      </c>
      <c r="L12" s="2"/>
      <c r="M12" s="103">
        <f t="shared" si="0"/>
        <v>1.0454545454545454</v>
      </c>
      <c r="N12" s="97"/>
    </row>
    <row r="13" spans="1:14" x14ac:dyDescent="0.2">
      <c r="A13" s="2">
        <v>9</v>
      </c>
      <c r="B13" s="2" t="s">
        <v>73</v>
      </c>
      <c r="C13" s="2">
        <v>676</v>
      </c>
      <c r="D13" s="2" t="s">
        <v>5</v>
      </c>
      <c r="E13" s="101">
        <v>23275</v>
      </c>
      <c r="F13" s="98">
        <v>931</v>
      </c>
      <c r="G13" s="2">
        <v>25</v>
      </c>
      <c r="H13" s="2">
        <v>7</v>
      </c>
      <c r="I13" s="2">
        <v>7</v>
      </c>
      <c r="J13" s="2">
        <v>11</v>
      </c>
      <c r="K13" s="2">
        <v>21</v>
      </c>
      <c r="L13" s="2"/>
      <c r="M13" s="103">
        <f t="shared" si="0"/>
        <v>0.84</v>
      </c>
      <c r="N13" s="97"/>
    </row>
    <row r="14" spans="1:14" x14ac:dyDescent="0.2">
      <c r="A14" s="2">
        <v>10</v>
      </c>
      <c r="B14" s="2" t="s">
        <v>73</v>
      </c>
      <c r="C14" s="2">
        <v>879</v>
      </c>
      <c r="D14" s="2" t="s">
        <v>6</v>
      </c>
      <c r="E14" s="101">
        <v>21400</v>
      </c>
      <c r="F14" s="98">
        <v>972.72727272727275</v>
      </c>
      <c r="G14" s="2">
        <v>22</v>
      </c>
      <c r="H14" s="2">
        <v>7</v>
      </c>
      <c r="I14" s="2">
        <v>6</v>
      </c>
      <c r="J14" s="2">
        <v>9</v>
      </c>
      <c r="K14" s="2">
        <v>20</v>
      </c>
      <c r="L14" s="2"/>
      <c r="M14" s="103">
        <f t="shared" si="0"/>
        <v>0.90909090909090906</v>
      </c>
      <c r="N14" s="97"/>
    </row>
    <row r="15" spans="1:14" x14ac:dyDescent="0.2">
      <c r="A15" s="2">
        <v>11</v>
      </c>
      <c r="B15" s="2" t="s">
        <v>152</v>
      </c>
      <c r="C15" s="2">
        <v>1356</v>
      </c>
      <c r="D15" s="2" t="s">
        <v>7</v>
      </c>
      <c r="E15" s="101">
        <v>21300</v>
      </c>
      <c r="F15" s="98">
        <v>1331.25</v>
      </c>
      <c r="G15" s="2">
        <v>16</v>
      </c>
      <c r="H15" s="2">
        <v>9</v>
      </c>
      <c r="I15" s="2">
        <v>3</v>
      </c>
      <c r="J15" s="2">
        <v>4</v>
      </c>
      <c r="K15" s="2">
        <v>21</v>
      </c>
      <c r="L15" s="2"/>
      <c r="M15" s="103">
        <f t="shared" si="0"/>
        <v>1.3125</v>
      </c>
      <c r="N15" s="97"/>
    </row>
    <row r="16" spans="1:14" x14ac:dyDescent="0.2">
      <c r="A16" s="2">
        <v>12</v>
      </c>
      <c r="B16" s="2" t="s">
        <v>73</v>
      </c>
      <c r="C16" s="2">
        <v>1103</v>
      </c>
      <c r="D16" s="2" t="s">
        <v>8</v>
      </c>
      <c r="E16" s="101">
        <v>20475</v>
      </c>
      <c r="F16" s="98">
        <v>1204.4117647058824</v>
      </c>
      <c r="G16" s="2">
        <v>17</v>
      </c>
      <c r="H16" s="2">
        <v>7</v>
      </c>
      <c r="I16" s="2">
        <v>6</v>
      </c>
      <c r="J16" s="2">
        <v>4</v>
      </c>
      <c r="K16" s="2">
        <v>20</v>
      </c>
      <c r="L16" s="2"/>
      <c r="M16" s="103">
        <f t="shared" si="0"/>
        <v>1.1764705882352942</v>
      </c>
      <c r="N16" s="97"/>
    </row>
    <row r="17" spans="1:14" x14ac:dyDescent="0.2">
      <c r="A17" s="2">
        <v>13</v>
      </c>
      <c r="B17" s="2" t="s">
        <v>73</v>
      </c>
      <c r="C17" s="2">
        <v>1004</v>
      </c>
      <c r="D17" s="2" t="s">
        <v>9</v>
      </c>
      <c r="E17" s="101">
        <v>19125</v>
      </c>
      <c r="F17" s="98">
        <v>1006.578947368421</v>
      </c>
      <c r="G17" s="2">
        <v>19</v>
      </c>
      <c r="H17" s="2">
        <v>6</v>
      </c>
      <c r="I17" s="2">
        <v>6</v>
      </c>
      <c r="J17" s="2">
        <v>7</v>
      </c>
      <c r="K17" s="2">
        <v>18</v>
      </c>
      <c r="L17" s="2"/>
      <c r="M17" s="103">
        <f t="shared" si="0"/>
        <v>0.94736842105263153</v>
      </c>
      <c r="N17" s="97"/>
    </row>
    <row r="18" spans="1:14" x14ac:dyDescent="0.2">
      <c r="A18" s="2">
        <v>14</v>
      </c>
      <c r="B18" s="2" t="s">
        <v>73</v>
      </c>
      <c r="C18" s="2">
        <v>794</v>
      </c>
      <c r="D18" s="2" t="s">
        <v>10</v>
      </c>
      <c r="E18" s="101">
        <v>18625</v>
      </c>
      <c r="F18" s="98">
        <v>745</v>
      </c>
      <c r="G18" s="2">
        <v>25</v>
      </c>
      <c r="H18" s="2">
        <v>4</v>
      </c>
      <c r="I18" s="2">
        <v>6</v>
      </c>
      <c r="J18" s="2">
        <v>15</v>
      </c>
      <c r="K18" s="2">
        <v>14</v>
      </c>
      <c r="L18" s="2"/>
      <c r="M18" s="103">
        <f t="shared" si="0"/>
        <v>0.56000000000000005</v>
      </c>
      <c r="N18" s="97"/>
    </row>
    <row r="19" spans="1:14" x14ac:dyDescent="0.2">
      <c r="A19" s="2">
        <v>15</v>
      </c>
      <c r="B19" s="2" t="s">
        <v>73</v>
      </c>
      <c r="C19" s="2">
        <v>1027</v>
      </c>
      <c r="D19" s="2" t="s">
        <v>11</v>
      </c>
      <c r="E19" s="101">
        <v>17525</v>
      </c>
      <c r="F19" s="98">
        <v>1030.8823529411766</v>
      </c>
      <c r="G19" s="2">
        <v>17</v>
      </c>
      <c r="H19" s="2">
        <v>4</v>
      </c>
      <c r="I19" s="2">
        <v>9</v>
      </c>
      <c r="J19" s="2">
        <v>4</v>
      </c>
      <c r="K19" s="2">
        <v>17</v>
      </c>
      <c r="L19" s="2"/>
      <c r="M19" s="103">
        <f t="shared" si="0"/>
        <v>1</v>
      </c>
      <c r="N19" s="97"/>
    </row>
    <row r="20" spans="1:14" x14ac:dyDescent="0.2">
      <c r="A20" s="2">
        <v>16</v>
      </c>
      <c r="B20" s="2" t="s">
        <v>73</v>
      </c>
      <c r="C20" s="2">
        <v>987</v>
      </c>
      <c r="D20" s="2" t="s">
        <v>12</v>
      </c>
      <c r="E20" s="101">
        <v>16350</v>
      </c>
      <c r="F20" s="98">
        <v>817.5</v>
      </c>
      <c r="G20" s="2">
        <v>20</v>
      </c>
      <c r="H20" s="2">
        <v>4</v>
      </c>
      <c r="I20" s="2">
        <v>5</v>
      </c>
      <c r="J20" s="2">
        <v>11</v>
      </c>
      <c r="K20" s="2">
        <v>13</v>
      </c>
      <c r="L20" s="2"/>
      <c r="M20" s="103">
        <f t="shared" si="0"/>
        <v>0.65</v>
      </c>
      <c r="N20" s="97"/>
    </row>
    <row r="21" spans="1:14" x14ac:dyDescent="0.2">
      <c r="A21" s="2">
        <v>17</v>
      </c>
      <c r="B21" s="2" t="s">
        <v>73</v>
      </c>
      <c r="C21" s="2">
        <v>943</v>
      </c>
      <c r="D21" s="2" t="s">
        <v>13</v>
      </c>
      <c r="E21" s="101">
        <v>14675</v>
      </c>
      <c r="F21" s="98">
        <v>978.33333333333337</v>
      </c>
      <c r="G21" s="2">
        <v>15</v>
      </c>
      <c r="H21" s="2">
        <v>5</v>
      </c>
      <c r="I21" s="2">
        <v>3</v>
      </c>
      <c r="J21" s="2">
        <v>7</v>
      </c>
      <c r="K21" s="2">
        <v>13</v>
      </c>
      <c r="L21" s="2"/>
      <c r="M21" s="103">
        <f t="shared" si="0"/>
        <v>0.8666666666666667</v>
      </c>
      <c r="N21" s="97"/>
    </row>
    <row r="22" spans="1:14" x14ac:dyDescent="0.2">
      <c r="A22" s="2">
        <v>18</v>
      </c>
      <c r="B22" s="2" t="s">
        <v>73</v>
      </c>
      <c r="C22" s="2"/>
      <c r="D22" s="2" t="s">
        <v>143</v>
      </c>
      <c r="E22" s="101">
        <v>13750</v>
      </c>
      <c r="F22" s="98">
        <v>763.88888888888891</v>
      </c>
      <c r="G22" s="2">
        <v>18</v>
      </c>
      <c r="H22" s="2">
        <v>2</v>
      </c>
      <c r="I22" s="2">
        <v>8</v>
      </c>
      <c r="J22" s="2">
        <v>8</v>
      </c>
      <c r="K22" s="2">
        <v>12</v>
      </c>
      <c r="L22" s="2"/>
      <c r="M22" s="103">
        <f t="shared" si="0"/>
        <v>0.66666666666666663</v>
      </c>
      <c r="N22" s="97"/>
    </row>
    <row r="23" spans="1:14" x14ac:dyDescent="0.2">
      <c r="A23" s="2">
        <v>19</v>
      </c>
      <c r="B23" s="2" t="s">
        <v>73</v>
      </c>
      <c r="C23" s="2"/>
      <c r="D23" s="2" t="s">
        <v>14</v>
      </c>
      <c r="E23" s="101">
        <v>11950</v>
      </c>
      <c r="F23" s="98">
        <v>1195</v>
      </c>
      <c r="G23" s="2">
        <v>10</v>
      </c>
      <c r="H23" s="2">
        <v>4</v>
      </c>
      <c r="I23" s="2">
        <v>4</v>
      </c>
      <c r="J23" s="2">
        <v>2</v>
      </c>
      <c r="K23" s="2">
        <v>12</v>
      </c>
      <c r="L23" s="2"/>
      <c r="M23" s="103">
        <f t="shared" si="0"/>
        <v>1.2</v>
      </c>
      <c r="N23" s="97"/>
    </row>
    <row r="24" spans="1:14" x14ac:dyDescent="0.2">
      <c r="A24" s="2">
        <v>20</v>
      </c>
      <c r="B24" s="2" t="s">
        <v>74</v>
      </c>
      <c r="C24" s="2"/>
      <c r="D24" s="2" t="s">
        <v>149</v>
      </c>
      <c r="E24" s="101">
        <v>11300</v>
      </c>
      <c r="F24" s="98">
        <v>807.14285714285711</v>
      </c>
      <c r="G24" s="2">
        <v>14</v>
      </c>
      <c r="H24" s="2">
        <v>3</v>
      </c>
      <c r="I24" s="2">
        <v>4</v>
      </c>
      <c r="J24" s="2">
        <v>7</v>
      </c>
      <c r="K24" s="2">
        <v>10</v>
      </c>
      <c r="L24" s="2"/>
      <c r="M24" s="103">
        <f t="shared" si="0"/>
        <v>0.7142857142857143</v>
      </c>
      <c r="N24" s="97"/>
    </row>
    <row r="25" spans="1:14" x14ac:dyDescent="0.2">
      <c r="A25" s="2">
        <v>21</v>
      </c>
      <c r="B25" s="2" t="s">
        <v>74</v>
      </c>
      <c r="C25" s="2"/>
      <c r="D25" s="2" t="s">
        <v>15</v>
      </c>
      <c r="E25" s="101">
        <v>11075</v>
      </c>
      <c r="F25" s="98">
        <v>1006.8181818181819</v>
      </c>
      <c r="G25" s="2">
        <v>11</v>
      </c>
      <c r="H25" s="2">
        <v>4</v>
      </c>
      <c r="I25" s="2">
        <v>3</v>
      </c>
      <c r="J25" s="2">
        <v>4</v>
      </c>
      <c r="K25" s="2">
        <v>11</v>
      </c>
      <c r="L25" s="2"/>
      <c r="M25" s="103">
        <f t="shared" si="0"/>
        <v>1</v>
      </c>
      <c r="N25" s="97"/>
    </row>
    <row r="26" spans="1:14" x14ac:dyDescent="0.2">
      <c r="A26" s="2">
        <v>22</v>
      </c>
      <c r="B26" s="2" t="s">
        <v>74</v>
      </c>
      <c r="C26" s="2">
        <v>1191</v>
      </c>
      <c r="D26" s="2" t="s">
        <v>16</v>
      </c>
      <c r="E26" s="101">
        <v>9300</v>
      </c>
      <c r="F26" s="98">
        <v>1162.5</v>
      </c>
      <c r="G26" s="2">
        <v>8</v>
      </c>
      <c r="H26" s="2">
        <v>3</v>
      </c>
      <c r="I26" s="2">
        <v>3</v>
      </c>
      <c r="J26" s="2">
        <v>2</v>
      </c>
      <c r="K26" s="2">
        <v>9</v>
      </c>
      <c r="L26" s="2"/>
      <c r="M26" s="103">
        <f t="shared" si="0"/>
        <v>1.125</v>
      </c>
      <c r="N26" s="97"/>
    </row>
    <row r="27" spans="1:14" x14ac:dyDescent="0.2">
      <c r="A27" s="2">
        <v>23</v>
      </c>
      <c r="B27" s="2" t="s">
        <v>74</v>
      </c>
      <c r="C27" s="2"/>
      <c r="D27" s="2" t="s">
        <v>17</v>
      </c>
      <c r="E27" s="101">
        <v>8550</v>
      </c>
      <c r="F27" s="98">
        <v>712.5</v>
      </c>
      <c r="G27" s="2">
        <v>12</v>
      </c>
      <c r="H27" s="2">
        <v>1</v>
      </c>
      <c r="I27" s="2">
        <v>5</v>
      </c>
      <c r="J27" s="2">
        <v>6</v>
      </c>
      <c r="K27" s="2">
        <v>7</v>
      </c>
      <c r="L27" s="2"/>
      <c r="M27" s="103">
        <f t="shared" si="0"/>
        <v>0.58333333333333337</v>
      </c>
      <c r="N27" s="97"/>
    </row>
    <row r="28" spans="1:14" x14ac:dyDescent="0.2">
      <c r="A28" s="2">
        <v>24</v>
      </c>
      <c r="B28" s="2" t="s">
        <v>74</v>
      </c>
      <c r="C28" s="2"/>
      <c r="D28" s="2" t="s">
        <v>18</v>
      </c>
      <c r="E28" s="101">
        <v>7325</v>
      </c>
      <c r="F28" s="98">
        <v>563.46153846153845</v>
      </c>
      <c r="G28" s="2">
        <v>13</v>
      </c>
      <c r="H28" s="2">
        <v>2</v>
      </c>
      <c r="I28" s="2">
        <v>1</v>
      </c>
      <c r="J28" s="2">
        <v>10</v>
      </c>
      <c r="K28" s="2">
        <v>5</v>
      </c>
      <c r="L28" s="2"/>
      <c r="M28" s="103">
        <f t="shared" si="0"/>
        <v>0.38461538461538464</v>
      </c>
      <c r="N28" s="97"/>
    </row>
    <row r="29" spans="1:14" x14ac:dyDescent="0.2">
      <c r="A29" s="2">
        <v>25</v>
      </c>
      <c r="B29" s="2" t="s">
        <v>74</v>
      </c>
      <c r="C29" s="2">
        <v>885</v>
      </c>
      <c r="D29" s="2" t="s">
        <v>19</v>
      </c>
      <c r="E29" s="101">
        <v>6800</v>
      </c>
      <c r="F29" s="98">
        <v>850</v>
      </c>
      <c r="G29" s="2">
        <v>8</v>
      </c>
      <c r="H29" s="2">
        <v>0</v>
      </c>
      <c r="I29" s="2">
        <v>6</v>
      </c>
      <c r="J29" s="2">
        <v>2</v>
      </c>
      <c r="K29" s="2">
        <v>6</v>
      </c>
      <c r="L29" s="2"/>
      <c r="M29" s="103">
        <f t="shared" si="0"/>
        <v>0.75</v>
      </c>
      <c r="N29" s="97"/>
    </row>
    <row r="30" spans="1:14" x14ac:dyDescent="0.2">
      <c r="A30" s="2">
        <v>26</v>
      </c>
      <c r="B30" s="2" t="s">
        <v>74</v>
      </c>
      <c r="C30" s="2"/>
      <c r="D30" s="2" t="s">
        <v>20</v>
      </c>
      <c r="E30" s="101">
        <v>5700</v>
      </c>
      <c r="F30" s="98">
        <v>950</v>
      </c>
      <c r="G30" s="2">
        <v>6</v>
      </c>
      <c r="H30" s="2">
        <v>0</v>
      </c>
      <c r="I30" s="2">
        <v>5</v>
      </c>
      <c r="J30" s="2">
        <v>1</v>
      </c>
      <c r="K30" s="2">
        <v>5</v>
      </c>
      <c r="L30" s="2"/>
      <c r="M30" s="103">
        <f t="shared" si="0"/>
        <v>0.83333333333333337</v>
      </c>
      <c r="N30" s="97"/>
    </row>
    <row r="31" spans="1:14" x14ac:dyDescent="0.2">
      <c r="A31" s="2">
        <v>27</v>
      </c>
      <c r="B31" s="2" t="s">
        <v>74</v>
      </c>
      <c r="C31" s="2"/>
      <c r="D31" s="2" t="s">
        <v>21</v>
      </c>
      <c r="E31" s="101">
        <v>2900</v>
      </c>
      <c r="F31" s="98">
        <v>1450</v>
      </c>
      <c r="G31" s="2">
        <v>2</v>
      </c>
      <c r="H31" s="2">
        <v>1</v>
      </c>
      <c r="I31" s="2">
        <v>1</v>
      </c>
      <c r="J31" s="2">
        <v>0</v>
      </c>
      <c r="K31" s="2">
        <v>3</v>
      </c>
      <c r="L31" s="2"/>
      <c r="M31" s="103">
        <f t="shared" si="0"/>
        <v>1.5</v>
      </c>
      <c r="N31" s="97"/>
    </row>
    <row r="32" spans="1:14" x14ac:dyDescent="0.2">
      <c r="A32" s="2">
        <v>28</v>
      </c>
      <c r="B32" s="2" t="s">
        <v>74</v>
      </c>
      <c r="C32" s="2">
        <v>1084</v>
      </c>
      <c r="D32" s="2" t="s">
        <v>22</v>
      </c>
      <c r="E32" s="101">
        <v>2150</v>
      </c>
      <c r="F32" s="98">
        <v>1075</v>
      </c>
      <c r="G32" s="2">
        <v>2</v>
      </c>
      <c r="H32" s="2">
        <v>1</v>
      </c>
      <c r="I32" s="2">
        <v>0</v>
      </c>
      <c r="J32" s="2">
        <v>1</v>
      </c>
      <c r="K32" s="2">
        <v>2</v>
      </c>
      <c r="L32" s="2"/>
      <c r="M32" s="103">
        <f t="shared" si="0"/>
        <v>1</v>
      </c>
      <c r="N32" s="97"/>
    </row>
    <row r="33" spans="1:13" x14ac:dyDescent="0.2">
      <c r="A33" s="2">
        <v>29</v>
      </c>
      <c r="B33" s="2" t="s">
        <v>74</v>
      </c>
      <c r="C33" s="2"/>
      <c r="D33" s="2" t="s">
        <v>150</v>
      </c>
      <c r="E33" s="101">
        <v>350</v>
      </c>
      <c r="F33" s="98">
        <v>175</v>
      </c>
      <c r="G33" s="2">
        <v>2</v>
      </c>
      <c r="H33" s="2">
        <v>0</v>
      </c>
      <c r="I33" s="2">
        <v>0</v>
      </c>
      <c r="J33" s="2">
        <v>2</v>
      </c>
      <c r="K33" s="2">
        <v>0</v>
      </c>
      <c r="L33" s="2"/>
      <c r="M33" s="103">
        <f t="shared" si="0"/>
        <v>0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O23" sqref="O23"/>
    </sheetView>
  </sheetViews>
  <sheetFormatPr defaultRowHeight="12.75" x14ac:dyDescent="0.2"/>
  <cols>
    <col min="3" max="3" width="22.85546875" bestFit="1" customWidth="1"/>
    <col min="6" max="6" width="8.5703125" bestFit="1" customWidth="1"/>
    <col min="7" max="7" width="5" bestFit="1" customWidth="1"/>
    <col min="8" max="8" width="6.42578125" bestFit="1" customWidth="1"/>
  </cols>
  <sheetData>
    <row r="2" spans="1:8" ht="18" x14ac:dyDescent="0.25">
      <c r="A2" s="94" t="s">
        <v>171</v>
      </c>
      <c r="B2" s="94"/>
      <c r="C2" s="94"/>
      <c r="D2" s="94"/>
      <c r="E2" s="94"/>
      <c r="F2" s="93"/>
      <c r="G2" s="93"/>
      <c r="H2" s="93"/>
    </row>
    <row r="3" spans="1:8" ht="15.75" x14ac:dyDescent="0.25">
      <c r="A3" s="96" t="s">
        <v>172</v>
      </c>
      <c r="B3" s="96"/>
      <c r="C3" s="96"/>
      <c r="D3" s="95"/>
      <c r="E3" s="95"/>
      <c r="F3" s="95"/>
      <c r="G3" s="95"/>
      <c r="H3" s="95"/>
    </row>
    <row r="6" spans="1:8" x14ac:dyDescent="0.2">
      <c r="A6" t="s">
        <v>154</v>
      </c>
    </row>
    <row r="7" spans="1:8" x14ac:dyDescent="0.2">
      <c r="C7" t="s">
        <v>155</v>
      </c>
      <c r="D7" t="s">
        <v>156</v>
      </c>
      <c r="E7" t="s">
        <v>157</v>
      </c>
      <c r="F7" t="s">
        <v>153</v>
      </c>
      <c r="G7" t="s">
        <v>173</v>
      </c>
      <c r="H7" t="s">
        <v>158</v>
      </c>
    </row>
    <row r="8" spans="1:8" x14ac:dyDescent="0.2">
      <c r="A8">
        <v>18</v>
      </c>
      <c r="C8" t="s">
        <v>160</v>
      </c>
      <c r="E8" t="s">
        <v>161</v>
      </c>
      <c r="F8">
        <v>1361</v>
      </c>
      <c r="G8">
        <v>1356</v>
      </c>
      <c r="H8">
        <v>218</v>
      </c>
    </row>
    <row r="9" spans="1:8" x14ac:dyDescent="0.2">
      <c r="A9">
        <v>30</v>
      </c>
      <c r="C9" t="s">
        <v>165</v>
      </c>
      <c r="E9" t="s">
        <v>161</v>
      </c>
      <c r="F9">
        <v>1275</v>
      </c>
      <c r="G9">
        <v>1273</v>
      </c>
      <c r="H9">
        <v>231</v>
      </c>
    </row>
    <row r="10" spans="1:8" x14ac:dyDescent="0.2">
      <c r="A10">
        <v>39</v>
      </c>
      <c r="C10" t="s">
        <v>167</v>
      </c>
      <c r="E10" t="s">
        <v>161</v>
      </c>
      <c r="F10">
        <v>1250</v>
      </c>
      <c r="G10">
        <v>1255</v>
      </c>
      <c r="H10">
        <v>269</v>
      </c>
    </row>
    <row r="11" spans="1:8" x14ac:dyDescent="0.2">
      <c r="A11">
        <v>43</v>
      </c>
      <c r="C11" t="s">
        <v>166</v>
      </c>
      <c r="E11" t="s">
        <v>161</v>
      </c>
      <c r="F11">
        <v>1239</v>
      </c>
      <c r="G11">
        <v>1257</v>
      </c>
      <c r="H11">
        <v>198</v>
      </c>
    </row>
    <row r="12" spans="1:8" x14ac:dyDescent="0.2">
      <c r="A12">
        <v>75</v>
      </c>
      <c r="C12" t="s">
        <v>168</v>
      </c>
      <c r="E12" t="s">
        <v>161</v>
      </c>
      <c r="F12">
        <v>1173</v>
      </c>
      <c r="G12">
        <v>1169</v>
      </c>
      <c r="H12">
        <v>193</v>
      </c>
    </row>
    <row r="13" spans="1:8" x14ac:dyDescent="0.2">
      <c r="A13">
        <v>95</v>
      </c>
      <c r="C13" t="s">
        <v>175</v>
      </c>
      <c r="E13" t="s">
        <v>161</v>
      </c>
      <c r="F13">
        <v>1127</v>
      </c>
      <c r="G13">
        <v>1130</v>
      </c>
      <c r="H13">
        <v>95</v>
      </c>
    </row>
    <row r="14" spans="1:8" x14ac:dyDescent="0.2">
      <c r="A14">
        <v>111</v>
      </c>
      <c r="C14" t="s">
        <v>169</v>
      </c>
      <c r="E14" t="s">
        <v>161</v>
      </c>
      <c r="F14">
        <v>1104</v>
      </c>
      <c r="G14">
        <v>1103</v>
      </c>
      <c r="H14">
        <v>193</v>
      </c>
    </row>
    <row r="15" spans="1:8" x14ac:dyDescent="0.2">
      <c r="A15">
        <v>117</v>
      </c>
      <c r="C15" t="s">
        <v>176</v>
      </c>
      <c r="E15" t="s">
        <v>161</v>
      </c>
      <c r="F15">
        <v>1088</v>
      </c>
      <c r="G15">
        <v>1098</v>
      </c>
      <c r="H15">
        <v>37</v>
      </c>
    </row>
    <row r="16" spans="1:8" x14ac:dyDescent="0.2">
      <c r="A16">
        <v>122</v>
      </c>
      <c r="C16" t="s">
        <v>23</v>
      </c>
      <c r="D16" t="s">
        <v>159</v>
      </c>
      <c r="E16" t="s">
        <v>161</v>
      </c>
      <c r="F16">
        <v>1077</v>
      </c>
      <c r="G16">
        <v>1084</v>
      </c>
      <c r="H16">
        <v>274</v>
      </c>
    </row>
    <row r="17" spans="1:8" x14ac:dyDescent="0.2">
      <c r="A17">
        <v>124</v>
      </c>
      <c r="C17" t="s">
        <v>170</v>
      </c>
      <c r="E17" t="s">
        <v>161</v>
      </c>
      <c r="F17">
        <v>1072</v>
      </c>
      <c r="G17">
        <v>1088</v>
      </c>
      <c r="H17">
        <v>372</v>
      </c>
    </row>
    <row r="18" spans="1:8" x14ac:dyDescent="0.2">
      <c r="A18">
        <v>129</v>
      </c>
      <c r="C18" t="s">
        <v>24</v>
      </c>
      <c r="E18" t="s">
        <v>161</v>
      </c>
      <c r="F18">
        <v>1061</v>
      </c>
      <c r="G18">
        <v>1057</v>
      </c>
      <c r="H18">
        <v>196</v>
      </c>
    </row>
    <row r="19" spans="1:8" x14ac:dyDescent="0.2">
      <c r="A19">
        <v>146</v>
      </c>
      <c r="C19" t="s">
        <v>177</v>
      </c>
      <c r="E19" t="s">
        <v>161</v>
      </c>
      <c r="F19">
        <v>1027</v>
      </c>
      <c r="G19">
        <v>1027</v>
      </c>
      <c r="H19">
        <v>34</v>
      </c>
    </row>
    <row r="20" spans="1:8" x14ac:dyDescent="0.2">
      <c r="A20">
        <v>164</v>
      </c>
      <c r="C20" t="s">
        <v>174</v>
      </c>
      <c r="E20" t="s">
        <v>161</v>
      </c>
      <c r="F20">
        <v>1004</v>
      </c>
      <c r="G20">
        <v>1006</v>
      </c>
      <c r="H20">
        <v>109</v>
      </c>
    </row>
    <row r="21" spans="1:8" x14ac:dyDescent="0.2">
      <c r="A21">
        <v>174</v>
      </c>
      <c r="C21" t="s">
        <v>25</v>
      </c>
      <c r="E21" t="s">
        <v>161</v>
      </c>
      <c r="F21">
        <v>984</v>
      </c>
      <c r="G21">
        <v>987</v>
      </c>
      <c r="H21">
        <v>46</v>
      </c>
    </row>
    <row r="22" spans="1:8" x14ac:dyDescent="0.2">
      <c r="A22">
        <v>177</v>
      </c>
      <c r="C22" t="s">
        <v>26</v>
      </c>
      <c r="E22" t="s">
        <v>161</v>
      </c>
      <c r="F22">
        <v>979</v>
      </c>
      <c r="G22">
        <v>979</v>
      </c>
      <c r="H22">
        <v>54</v>
      </c>
    </row>
    <row r="23" spans="1:8" x14ac:dyDescent="0.2">
      <c r="A23">
        <v>186</v>
      </c>
      <c r="C23" t="s">
        <v>27</v>
      </c>
      <c r="E23" t="s">
        <v>161</v>
      </c>
      <c r="F23">
        <v>964</v>
      </c>
      <c r="G23">
        <v>968</v>
      </c>
      <c r="H23">
        <v>50</v>
      </c>
    </row>
    <row r="24" spans="1:8" x14ac:dyDescent="0.2">
      <c r="A24">
        <v>213</v>
      </c>
      <c r="C24" t="s">
        <v>29</v>
      </c>
      <c r="E24" t="s">
        <v>161</v>
      </c>
      <c r="F24">
        <v>879</v>
      </c>
      <c r="G24">
        <v>901</v>
      </c>
      <c r="H24">
        <v>149</v>
      </c>
    </row>
    <row r="25" spans="1:8" x14ac:dyDescent="0.2">
      <c r="A25">
        <v>254</v>
      </c>
      <c r="C25" t="s">
        <v>178</v>
      </c>
      <c r="E25" t="s">
        <v>161</v>
      </c>
      <c r="F25">
        <v>943</v>
      </c>
      <c r="G25">
        <v>0</v>
      </c>
      <c r="H25">
        <v>23</v>
      </c>
    </row>
    <row r="26" spans="1:8" x14ac:dyDescent="0.2">
      <c r="A26">
        <v>272</v>
      </c>
      <c r="C26" t="s">
        <v>179</v>
      </c>
      <c r="E26" t="s">
        <v>161</v>
      </c>
      <c r="F26">
        <v>885</v>
      </c>
      <c r="G26">
        <v>0</v>
      </c>
      <c r="H26">
        <v>15</v>
      </c>
    </row>
    <row r="27" spans="1:8" x14ac:dyDescent="0.2">
      <c r="A27">
        <v>296</v>
      </c>
      <c r="C27" t="s">
        <v>180</v>
      </c>
      <c r="E27" t="s">
        <v>161</v>
      </c>
      <c r="F27">
        <v>794</v>
      </c>
      <c r="G27">
        <v>0</v>
      </c>
      <c r="H27">
        <v>20</v>
      </c>
    </row>
    <row r="28" spans="1:8" x14ac:dyDescent="0.2">
      <c r="A28">
        <v>324</v>
      </c>
      <c r="C28" t="s">
        <v>181</v>
      </c>
      <c r="E28" t="s">
        <v>161</v>
      </c>
      <c r="F28">
        <v>676</v>
      </c>
      <c r="G28">
        <v>0</v>
      </c>
      <c r="H28">
        <v>7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2:F31"/>
  <sheetViews>
    <sheetView showGridLines="0" workbookViewId="0">
      <selection activeCell="A31" sqref="A31"/>
    </sheetView>
  </sheetViews>
  <sheetFormatPr defaultRowHeight="12.75" x14ac:dyDescent="0.2"/>
  <cols>
    <col min="3" max="3" width="12.28515625" bestFit="1" customWidth="1"/>
  </cols>
  <sheetData>
    <row r="2" spans="1:4" x14ac:dyDescent="0.2">
      <c r="A2" t="s">
        <v>79</v>
      </c>
    </row>
    <row r="3" spans="1:4" x14ac:dyDescent="0.2">
      <c r="A3" t="s">
        <v>80</v>
      </c>
    </row>
    <row r="4" spans="1:4" x14ac:dyDescent="0.2">
      <c r="A4" t="s">
        <v>81</v>
      </c>
    </row>
    <row r="6" spans="1:4" x14ac:dyDescent="0.2">
      <c r="A6" t="s">
        <v>86</v>
      </c>
    </row>
    <row r="7" spans="1:4" x14ac:dyDescent="0.2">
      <c r="A7" t="s">
        <v>87</v>
      </c>
    </row>
    <row r="9" spans="1:4" x14ac:dyDescent="0.2">
      <c r="A9" t="s">
        <v>88</v>
      </c>
    </row>
    <row r="10" spans="1:4" x14ac:dyDescent="0.2">
      <c r="B10" s="3" t="s">
        <v>82</v>
      </c>
      <c r="C10" s="3"/>
      <c r="D10" s="3" t="s">
        <v>83</v>
      </c>
    </row>
    <row r="11" spans="1:4" x14ac:dyDescent="0.2">
      <c r="B11" s="3" t="s">
        <v>84</v>
      </c>
      <c r="C11" s="3"/>
      <c r="D11" s="3" t="s">
        <v>85</v>
      </c>
    </row>
    <row r="12" spans="1:4" x14ac:dyDescent="0.2">
      <c r="A12" t="s">
        <v>95</v>
      </c>
    </row>
    <row r="13" spans="1:4" x14ac:dyDescent="0.2">
      <c r="A13" t="s">
        <v>94</v>
      </c>
    </row>
    <row r="14" spans="1:4" x14ac:dyDescent="0.2">
      <c r="A14" t="s">
        <v>96</v>
      </c>
    </row>
    <row r="16" spans="1:4" x14ac:dyDescent="0.2">
      <c r="A16" t="s">
        <v>89</v>
      </c>
    </row>
    <row r="17" spans="1:6" x14ac:dyDescent="0.2">
      <c r="A17" t="s">
        <v>92</v>
      </c>
    </row>
    <row r="18" spans="1:6" x14ac:dyDescent="0.2">
      <c r="A18" t="s">
        <v>91</v>
      </c>
    </row>
    <row r="19" spans="1:6" x14ac:dyDescent="0.2">
      <c r="A19" t="s">
        <v>93</v>
      </c>
    </row>
    <row r="21" spans="1:6" x14ac:dyDescent="0.2">
      <c r="A21" s="2" t="s">
        <v>71</v>
      </c>
      <c r="C21" s="8">
        <v>1875</v>
      </c>
      <c r="D21" s="9">
        <v>1125</v>
      </c>
      <c r="E21" s="9">
        <v>375</v>
      </c>
      <c r="F21" s="10" t="s">
        <v>71</v>
      </c>
    </row>
    <row r="22" spans="1:6" x14ac:dyDescent="0.2">
      <c r="A22" s="2" t="s">
        <v>72</v>
      </c>
      <c r="C22" s="11">
        <v>1825</v>
      </c>
      <c r="D22" s="12">
        <v>1075</v>
      </c>
      <c r="E22" s="12">
        <v>325</v>
      </c>
      <c r="F22" s="5" t="s">
        <v>72</v>
      </c>
    </row>
    <row r="23" spans="1:6" x14ac:dyDescent="0.2">
      <c r="A23" s="2" t="s">
        <v>73</v>
      </c>
      <c r="C23" s="11">
        <v>1775</v>
      </c>
      <c r="D23" s="12">
        <v>1025</v>
      </c>
      <c r="E23" s="12">
        <v>275</v>
      </c>
      <c r="F23" s="5" t="s">
        <v>73</v>
      </c>
    </row>
    <row r="24" spans="1:6" x14ac:dyDescent="0.2">
      <c r="A24" s="2" t="s">
        <v>107</v>
      </c>
      <c r="C24" s="11">
        <v>1725</v>
      </c>
      <c r="D24" s="12">
        <v>975</v>
      </c>
      <c r="E24" s="12">
        <v>225</v>
      </c>
      <c r="F24" s="5" t="s">
        <v>107</v>
      </c>
    </row>
    <row r="25" spans="1:6" x14ac:dyDescent="0.2">
      <c r="A25" s="2"/>
      <c r="C25" s="11"/>
      <c r="D25" s="12"/>
      <c r="E25" s="12"/>
      <c r="F25" s="5"/>
    </row>
    <row r="26" spans="1:6" x14ac:dyDescent="0.2">
      <c r="A26" s="2" t="s">
        <v>74</v>
      </c>
      <c r="C26" s="11">
        <v>1675</v>
      </c>
      <c r="D26" s="12">
        <v>925</v>
      </c>
      <c r="E26" s="12">
        <v>175</v>
      </c>
      <c r="F26" s="5" t="s">
        <v>74</v>
      </c>
    </row>
    <row r="27" spans="1:6" x14ac:dyDescent="0.2">
      <c r="A27" s="2" t="s">
        <v>75</v>
      </c>
      <c r="C27" s="11">
        <v>1625</v>
      </c>
      <c r="D27" s="12">
        <v>875</v>
      </c>
      <c r="E27" s="12">
        <v>125</v>
      </c>
      <c r="F27" s="5" t="s">
        <v>75</v>
      </c>
    </row>
    <row r="28" spans="1:6" x14ac:dyDescent="0.2">
      <c r="A28" s="2" t="s">
        <v>76</v>
      </c>
      <c r="C28" s="13">
        <v>1575</v>
      </c>
      <c r="D28" s="14">
        <v>825</v>
      </c>
      <c r="E28" s="14">
        <v>75</v>
      </c>
      <c r="F28" s="15" t="s">
        <v>76</v>
      </c>
    </row>
    <row r="30" spans="1:6" x14ac:dyDescent="0.2">
      <c r="A30" s="6" t="s">
        <v>126</v>
      </c>
    </row>
    <row r="31" spans="1:6" x14ac:dyDescent="0.2">
      <c r="A31" s="6" t="s">
        <v>127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Totale Stand</vt:lpstr>
      <vt:lpstr>Eindstand</vt:lpstr>
      <vt:lpstr>Ratings</vt:lpstr>
      <vt:lpstr>Readme</vt:lpstr>
      <vt:lpstr>Periodebereik</vt:lpstr>
      <vt:lpstr>'Totale Stand'!Print_Area</vt:lpstr>
      <vt:lpstr>Totaalbereik</vt:lpstr>
    </vt:vector>
  </TitlesOfParts>
  <Company>particulier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CLP</cp:lastModifiedBy>
  <cp:lastPrinted>2007-05-18T11:38:19Z</cp:lastPrinted>
  <dcterms:created xsi:type="dcterms:W3CDTF">2002-08-25T21:28:38Z</dcterms:created>
  <dcterms:modified xsi:type="dcterms:W3CDTF">2017-01-24T18:38:23Z</dcterms:modified>
</cp:coreProperties>
</file>